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30" windowWidth="10350" windowHeight="7605" tabRatio="492" activeTab="4"/>
  </bookViews>
  <sheets>
    <sheet name="BS" sheetId="1" r:id="rId1"/>
    <sheet name="IS" sheetId="2" r:id="rId2"/>
    <sheet name="CIE" sheetId="3" r:id="rId3"/>
    <sheet name="CF" sheetId="4" r:id="rId4"/>
    <sheet name="Notes" sheetId="5" r:id="rId5"/>
  </sheets>
  <definedNames>
    <definedName name="_xlnm.Print_Area" localSheetId="0">'BS'!$A$1:$D$59</definedName>
    <definedName name="_xlnm.Print_Area" localSheetId="3">'CF'!$A$1:$E$102</definedName>
    <definedName name="_xlnm.Print_Area" localSheetId="1">'IS'!$A$1:$H$51</definedName>
    <definedName name="_xlnm.Print_Area" localSheetId="4">'Notes'!$A$1:$H$338</definedName>
    <definedName name="_xlnm.Print_Titles" localSheetId="3">'CF'!$1:$8</definedName>
    <definedName name="_xlnm.Print_Titles" localSheetId="4">'Notes'!$1:$7</definedName>
  </definedNames>
  <calcPr fullCalcOnLoad="1"/>
</workbook>
</file>

<file path=xl/sharedStrings.xml><?xml version="1.0" encoding="utf-8"?>
<sst xmlns="http://schemas.openxmlformats.org/spreadsheetml/2006/main" count="364" uniqueCount="302">
  <si>
    <t>Repayment of bankers' acceptance</t>
  </si>
  <si>
    <t>Repayment of revolving credit</t>
  </si>
  <si>
    <t>Net changes in cash and cash equivalents</t>
  </si>
  <si>
    <t>Segment Revenue</t>
  </si>
  <si>
    <t>TEK SENG HOLDINGS BERHAD</t>
  </si>
  <si>
    <t>Prospects</t>
  </si>
  <si>
    <t xml:space="preserve">Long term </t>
  </si>
  <si>
    <t>Non-Distributable</t>
  </si>
  <si>
    <t>Total</t>
  </si>
  <si>
    <t>Share capital</t>
  </si>
  <si>
    <t>Depreciation</t>
  </si>
  <si>
    <t>RM'000</t>
  </si>
  <si>
    <t>Inventories</t>
  </si>
  <si>
    <t>Revenue</t>
  </si>
  <si>
    <t>Cost of sales</t>
  </si>
  <si>
    <t>Finance costs</t>
  </si>
  <si>
    <t>Distributable</t>
  </si>
  <si>
    <t>Retained</t>
  </si>
  <si>
    <t>Interest paid</t>
  </si>
  <si>
    <t>Net cash flow from operating activities</t>
  </si>
  <si>
    <t>Net cash flow from investing activities</t>
  </si>
  <si>
    <t>Repayment of term loans</t>
  </si>
  <si>
    <t>Net cash flow from financing activities</t>
  </si>
  <si>
    <t>Basis of Preparation</t>
  </si>
  <si>
    <t>Share</t>
  </si>
  <si>
    <t>Valuation of Property, Plant and Equipment</t>
  </si>
  <si>
    <t>A1.</t>
  </si>
  <si>
    <t>A2.</t>
  </si>
  <si>
    <t>B1.</t>
  </si>
  <si>
    <t>B2.</t>
  </si>
  <si>
    <t>B3.</t>
  </si>
  <si>
    <t>B4.</t>
  </si>
  <si>
    <t>B5.</t>
  </si>
  <si>
    <t>B6.</t>
  </si>
  <si>
    <t>B7.</t>
  </si>
  <si>
    <t>B8.</t>
  </si>
  <si>
    <t>Secured</t>
  </si>
  <si>
    <t>Off Balance Sheet Financial Instruments</t>
  </si>
  <si>
    <t>B11.</t>
  </si>
  <si>
    <t>B12.</t>
  </si>
  <si>
    <t>B13.</t>
  </si>
  <si>
    <t>PVC</t>
  </si>
  <si>
    <t>Sheeting</t>
  </si>
  <si>
    <t>PP Non-</t>
  </si>
  <si>
    <t>Woven</t>
  </si>
  <si>
    <t>Leather</t>
  </si>
  <si>
    <t>Group</t>
  </si>
  <si>
    <t>Other income</t>
  </si>
  <si>
    <t>LOH KOK BENG</t>
  </si>
  <si>
    <t>Administrative expenses</t>
  </si>
  <si>
    <t>Bank overdrafts</t>
  </si>
  <si>
    <t>Bankers' acceptance and trust receipts</t>
  </si>
  <si>
    <t>Revolving credit</t>
  </si>
  <si>
    <t xml:space="preserve">PVC </t>
  </si>
  <si>
    <t>Quarter</t>
  </si>
  <si>
    <t>To Date</t>
  </si>
  <si>
    <t>Gross profit</t>
  </si>
  <si>
    <t>Diluted earnings per share (sen)</t>
  </si>
  <si>
    <t>Notes:</t>
  </si>
  <si>
    <t>(Audited)</t>
  </si>
  <si>
    <t>As At</t>
  </si>
  <si>
    <t>Property, plant and equipment</t>
  </si>
  <si>
    <t>Current assets</t>
  </si>
  <si>
    <t>Capital</t>
  </si>
  <si>
    <t>Cumulative</t>
  </si>
  <si>
    <t>Adjustments for :</t>
  </si>
  <si>
    <t xml:space="preserve">Operating profit before working capital changes </t>
  </si>
  <si>
    <t>Taxation paid</t>
  </si>
  <si>
    <t xml:space="preserve">Purchase of property, plant and equipment </t>
  </si>
  <si>
    <t>NOTES TO THE INTERIM FINANCIAL REPORT</t>
  </si>
  <si>
    <t>Auditors' Report</t>
  </si>
  <si>
    <t>Seasonal and Cyclical factors</t>
  </si>
  <si>
    <t>Unusual items affecting assets, liabilities, equity, net income or cash flows</t>
  </si>
  <si>
    <t>Material Changes in Estimates</t>
  </si>
  <si>
    <t>Issuances and repayment of debt and equity securities</t>
  </si>
  <si>
    <t>Dividends paid</t>
  </si>
  <si>
    <t>Segmental Reporting</t>
  </si>
  <si>
    <t>Segmental information is presented in respect of the Group's business segments:-</t>
  </si>
  <si>
    <t>Elimination</t>
  </si>
  <si>
    <t>Segment results</t>
  </si>
  <si>
    <t>Subsequent Events</t>
  </si>
  <si>
    <t>Capital Commitments</t>
  </si>
  <si>
    <t>As at</t>
  </si>
  <si>
    <t>Variation of Results Against Preceding Quarter</t>
  </si>
  <si>
    <t>Current tax expense</t>
  </si>
  <si>
    <t xml:space="preserve">  - current</t>
  </si>
  <si>
    <t>Deferred tax expense</t>
  </si>
  <si>
    <t xml:space="preserve">  Origination and reversal of temporary differences</t>
  </si>
  <si>
    <t>Sale of Unquoted Investments and/or Properties</t>
  </si>
  <si>
    <t>Purchase or Disposal of Quoted Securities</t>
  </si>
  <si>
    <t>Status of Corporate Proposal</t>
  </si>
  <si>
    <t>B9.</t>
  </si>
  <si>
    <t>Unsecured</t>
  </si>
  <si>
    <t>Short term</t>
  </si>
  <si>
    <t>B10.</t>
  </si>
  <si>
    <t>Material Litigation</t>
  </si>
  <si>
    <t>Dividends</t>
  </si>
  <si>
    <t>Basis of Calculation of Earnings Per Share</t>
  </si>
  <si>
    <t>By order of the Board</t>
  </si>
  <si>
    <t xml:space="preserve">Contracted but not provided for </t>
  </si>
  <si>
    <t>Total borrowings</t>
  </si>
  <si>
    <t>Basic Earnings Per Share based on weighted average number of ordinary shares of RM0.25 each in issue (sen)</t>
  </si>
  <si>
    <t>Intangible asset</t>
  </si>
  <si>
    <t>Others</t>
  </si>
  <si>
    <t>Amortisation of trademark</t>
  </si>
  <si>
    <t>Interest received</t>
  </si>
  <si>
    <t>Current Quarter</t>
  </si>
  <si>
    <t>Non-current assets</t>
  </si>
  <si>
    <t>A comparison of the quarterly results of the current and preceding quarter is as follows:</t>
  </si>
  <si>
    <t>(RM’000)</t>
  </si>
  <si>
    <t>Preceding Quarter</t>
  </si>
  <si>
    <t>Profit before tax</t>
  </si>
  <si>
    <t xml:space="preserve">Profit after tax </t>
  </si>
  <si>
    <t>(Unaudited)</t>
  </si>
  <si>
    <t>Basic earnings per share (sen)</t>
  </si>
  <si>
    <t>RM’000</t>
  </si>
  <si>
    <t>Hire purchase payables</t>
  </si>
  <si>
    <t>Premium</t>
  </si>
  <si>
    <t xml:space="preserve">(-) Amortisation of reserve on consolidation </t>
  </si>
  <si>
    <t xml:space="preserve">Amortisation of reserve on consolidation </t>
  </si>
  <si>
    <t xml:space="preserve">Reserve on </t>
  </si>
  <si>
    <t>Consolidation</t>
  </si>
  <si>
    <t>EXECUTIVE CHAIRMAN</t>
  </si>
  <si>
    <t xml:space="preserve">  - prior years</t>
  </si>
  <si>
    <t>Cash generated from operations</t>
  </si>
  <si>
    <t>Proceed from revolving credit</t>
  </si>
  <si>
    <t>Term loans</t>
  </si>
  <si>
    <t>The details of borrowings which are denominated in foreign currencies are as follows:-</t>
  </si>
  <si>
    <t>USD'000</t>
  </si>
  <si>
    <t>Weighted average number of ordinary shares of RM0.25 each in issue ('000)</t>
  </si>
  <si>
    <t>Individual</t>
  </si>
  <si>
    <t xml:space="preserve">Current </t>
  </si>
  <si>
    <t>31.12.05</t>
  </si>
  <si>
    <t>There were no changes in the composition of the Group for the current year to date.</t>
  </si>
  <si>
    <t>There were no sale of unquoted investments and/or properties for the current quarter and financial year to date.</t>
  </si>
  <si>
    <t>There were no purchases or disposals of quoted securities for the current quarter under review and financial year to date.</t>
  </si>
  <si>
    <t>Short term deposits</t>
  </si>
  <si>
    <t>Unaudited Actual</t>
  </si>
  <si>
    <t>Add : Amortisation of reserve on consolidation</t>
  </si>
  <si>
    <t>Profit after tax and amortisation of reserve on consolidation</t>
  </si>
  <si>
    <t>Acquisition of Subsidiary Companies</t>
  </si>
  <si>
    <t>On 13 August 2004, the company acquired entire equity interest in Tek Seng Sdn. Bhd., Wangsaga Industries Sdn. Bhd., Pelangi Segi Sdn. Bhd. and Double Grade Sdn. Bhd. for a total consideration of RM37,969,093 which was satisfied through an issue of 74,937,996 new ordinary shares of RM0.50 each of the Company at an issue price of RM0.50 each and cash consideration of RM500,095.</t>
  </si>
  <si>
    <t>The fair value of the net assets acquired, reserve on consolidation and cash flow arising from the above acquisition are as follows:</t>
  </si>
  <si>
    <t>Fair value of total net assets</t>
  </si>
  <si>
    <t>Negative Goodwill on consolidation</t>
  </si>
  <si>
    <t>Total purchase price</t>
  </si>
  <si>
    <t>Paid via :</t>
  </si>
  <si>
    <t>Shares consideration</t>
  </si>
  <si>
    <t>Less : Cash and cash equivalents of subsidiaries acquired</t>
  </si>
  <si>
    <t>Group's cash flow on acquisition, net of cash &amp; cash equivalents acquired</t>
  </si>
  <si>
    <t>Forecast</t>
  </si>
  <si>
    <t>Variance of Actual and Forecast Profit</t>
  </si>
  <si>
    <t>Porfit After Tax and Amortisation of Reserve on Consolidation was RM9,916 million as compared to the forecasted Profit After Tax of RM12,375 million. The shortfall of RM2,459 million was mainly due to the delay in production for new machinery and higher raw material costs.</t>
  </si>
  <si>
    <t>1 January 2006 to</t>
  </si>
  <si>
    <t>Not applicable</t>
  </si>
  <si>
    <t>There were no material events between the end of the reporting quarter and the date of this announcement.</t>
  </si>
  <si>
    <t>Profit for the period</t>
  </si>
  <si>
    <t>Increase in trade and other receivables</t>
  </si>
  <si>
    <t>Current tax payable</t>
  </si>
  <si>
    <t>Income tax expense</t>
  </si>
  <si>
    <t>Net Assets (RM'000)</t>
  </si>
  <si>
    <t>Attributable to:</t>
  </si>
  <si>
    <t>Adoption of new revised Financial Reporting Standards</t>
  </si>
  <si>
    <t>The Group has adopted all the new and revised Financial Reporting Standards ("FRS") issued by the Malaysian Accounting Standards Board ("MASB") that are relevant to its operations effective for the financial statements commencing 1 January 2006.</t>
  </si>
  <si>
    <t>a) FRS 3 Business Combination : Reserve on consolidation</t>
  </si>
  <si>
    <t>b) FRS 117 Leases</t>
  </si>
  <si>
    <t>c) FRS 116 Property, plant and equipment</t>
  </si>
  <si>
    <t>Share premium</t>
  </si>
  <si>
    <t>Prepaid lease payments</t>
  </si>
  <si>
    <t>Cash flow from investing activities</t>
  </si>
  <si>
    <t>Cash flow from financing activities</t>
  </si>
  <si>
    <t>Cash flow from operating activities</t>
  </si>
  <si>
    <t>Adoption of these FRSs has not resulted in any material changes to the presentation and valuation of the financial statements except for:-</t>
  </si>
  <si>
    <t xml:space="preserve"> Cumulative</t>
  </si>
  <si>
    <t>PART B : ADDITIONAL INFORMATION REQUIRED BY THE BURSA MALAYSIA SECURITIES BERHAD LISTING REQUIREMENTS</t>
  </si>
  <si>
    <r>
      <t>PART A : EXPLANATORY NOTES AS PER FRS 134</t>
    </r>
    <r>
      <rPr>
        <b/>
        <vertAlign val="subscript"/>
        <sz val="10"/>
        <rFont val="Times New Roman"/>
        <family val="1"/>
      </rPr>
      <t>2004</t>
    </r>
  </si>
  <si>
    <t>In accordance with the transitional provision of FRS 3, the carrying amount of reserve on consolidation as at 1 January 2006 has been derecognised with a corresponding adjustment to the opening retained profits at 1 January 2006.</t>
  </si>
  <si>
    <t>All leasehold land which were previously carried at cost less accumulated depreciation under property, plant and equipment are now treated as prepaid lease payments.</t>
  </si>
  <si>
    <t>A3.</t>
  </si>
  <si>
    <t>The auditors’ report on the financial statements for the financial year ended 31 December 2005 was not subject to any qualification.</t>
  </si>
  <si>
    <t>A4.</t>
  </si>
  <si>
    <t>A5.</t>
  </si>
  <si>
    <t>A6.</t>
  </si>
  <si>
    <t>A7.</t>
  </si>
  <si>
    <t>A8.</t>
  </si>
  <si>
    <t>A9.</t>
  </si>
  <si>
    <t>A10.</t>
  </si>
  <si>
    <t>There was no revaluation of property, plant and equipment by the Group since the last audited financial statements for the financial year ended 31 December 2005.</t>
  </si>
  <si>
    <t>A11.</t>
  </si>
  <si>
    <t>A12.</t>
  </si>
  <si>
    <t>A13.</t>
  </si>
  <si>
    <t>A14.</t>
  </si>
  <si>
    <t xml:space="preserve">Interest income </t>
  </si>
  <si>
    <t>ASSETS</t>
  </si>
  <si>
    <t>TOTAL ASSETS</t>
  </si>
  <si>
    <t>EQUITY AND LIABILITIES</t>
  </si>
  <si>
    <t>Equity attributable to equity holders of the parent</t>
  </si>
  <si>
    <t>Retained earnings</t>
  </si>
  <si>
    <t xml:space="preserve">Other reserves </t>
  </si>
  <si>
    <t>Total equity</t>
  </si>
  <si>
    <t>Non-current liabilities</t>
  </si>
  <si>
    <t>Current liabilities</t>
  </si>
  <si>
    <t>Deferred tax liabilities</t>
  </si>
  <si>
    <t>Borrowings</t>
  </si>
  <si>
    <t>Trade receivables</t>
  </si>
  <si>
    <t>Trade payables</t>
  </si>
  <si>
    <t>Other payables</t>
  </si>
  <si>
    <t>Total liabilities</t>
  </si>
  <si>
    <t>3 months ended</t>
  </si>
  <si>
    <t>1/4/06-30/6/06</t>
  </si>
  <si>
    <t>1/4/05-30/6/05</t>
  </si>
  <si>
    <t>1/1/06-30/6/06</t>
  </si>
  <si>
    <t>1/1/05-30/6/05</t>
  </si>
  <si>
    <t>Selling and marketing expenses</t>
  </si>
  <si>
    <t>Earnings</t>
  </si>
  <si>
    <t>Attributable to Equity Holders of the Parent</t>
  </si>
  <si>
    <t>Property, plant and equipment written off</t>
  </si>
  <si>
    <t>TOTAL EQUITY AND LIABILITIES</t>
  </si>
  <si>
    <t xml:space="preserve">Equity holders of the parent </t>
  </si>
  <si>
    <t>Earnings per share attributable</t>
  </si>
  <si>
    <t xml:space="preserve">    to equity holders of the parent :</t>
  </si>
  <si>
    <t>(-) Effects of adopting : FRS 3</t>
  </si>
  <si>
    <t>Repayment of hire purchase payables</t>
  </si>
  <si>
    <t>There was no issuances, cancellations, repurchases, resale and repayments of debt and equity securities in the current financial quarter under review.</t>
  </si>
  <si>
    <t>The tax exempt interim dividend of 1 sen per ordinary share and the interim dividend of 1 sen per ordinary share less tax in respect of the financial year ended 31 December 2005 was paid on 23 January 2006.  Besides that, the final dividend of 2 sen per ordinary share less tax in respect of the financial year ended 31 December 2005 was paid on 28 July 2006.</t>
  </si>
  <si>
    <t>There were no off balance sheet financial instruments as at the date of this report (the latest practicable date which is not earlier than 7 days from the date of issue of this quarterly report).</t>
  </si>
  <si>
    <t>The Group's product are subjected to some seasonality whereby production usually slows down slightly in the first quarter of the year. Production runs normally from the second quarter and peaks in third and fourth quarters before the major festivals such as Hari Raya, Christmas day, New Year and Chinese New Year and long school holiday periods.</t>
  </si>
  <si>
    <t>Cash and cash equivalents</t>
  </si>
  <si>
    <t>Net Assets per Share (RM)</t>
  </si>
  <si>
    <t>At 1 January 2005</t>
  </si>
  <si>
    <t>At 1 January 2006</t>
  </si>
  <si>
    <t>Proceeds from disposal of property, plant and equipment</t>
  </si>
  <si>
    <t>Proceeds from bankers' acceptance</t>
  </si>
  <si>
    <t>Proceed from term loan</t>
  </si>
  <si>
    <r>
      <t>The interim financial statements are unaudited and have been prepared in accordance with the requirements of Financial Reporting Standard 134</t>
    </r>
    <r>
      <rPr>
        <vertAlign val="subscript"/>
        <sz val="10"/>
        <rFont val="Times New Roman"/>
        <family val="1"/>
      </rPr>
      <t>2004</t>
    </r>
    <r>
      <rPr>
        <sz val="10"/>
        <rFont val="Times New Roman"/>
        <family val="1"/>
      </rPr>
      <t xml:space="preserve"> (Formerly known as MASB 26) Interim Financial Reporting and Chapter 9 part K of the Listing Requirements of the Bursa Malaysia Securities Berhad and should be read in conjunction with the audited financial statements for the financial year ended 31 December 2005.</t>
    </r>
  </si>
  <si>
    <t>The accounting policies and methods of computation adopted by the Group in this interim financial statements are consistent with those adopted in the financial statements for the financial year ended 31 December 2005 except as noted in Note A2.</t>
  </si>
  <si>
    <t>Changes In The Composition of The Group</t>
  </si>
  <si>
    <t xml:space="preserve">Contingent Liabilities </t>
  </si>
  <si>
    <t>Review of Performance</t>
  </si>
  <si>
    <t>The Group is not engaged in any material litigation as at the date of this report (the latest practicable date which is not earlier than 7 days from the date of issue of this quarterly report).</t>
  </si>
  <si>
    <t>(The Unaudited Condensed Consolidated Balance Sheet should be read in conjunction with the Audited Financial Statements for the financial year ended 31 December 2005)</t>
  </si>
  <si>
    <t>(The Unaudited Condensed Consolidated Income Statements should be read in conjunction with the Audited  Financial Statements for the financial year ended 31 December 2005)</t>
  </si>
  <si>
    <t>(The Unaudited Condensed Consolidated Statement Of Changes In Equity should be read in conjunction with the Audited Financial Statements for the financial year ended 31 December 2005)</t>
  </si>
  <si>
    <t>(The Unaudited Condensed Consolidated Cash Flow Statement should be read in conjunction with the Audited Financial Statements for the financial year ended 31 December 2005)</t>
  </si>
  <si>
    <t>UNAUDITED CONDENSED CONSOLIDATED CASH FLOW STATEMENT</t>
  </si>
  <si>
    <t>UNAUDITED CONDENSED CONSOLIDATED STATEMENT OF CHANGES IN EQUITY</t>
  </si>
  <si>
    <t>UNAUDITED CONDENSED CONSOLIDATED INCOME STATEMENTS</t>
  </si>
  <si>
    <t>UNAUDITED CONDENSED CONSOLIDATED  BALANCE SHEET</t>
  </si>
  <si>
    <t xml:space="preserve">External Revenue </t>
  </si>
  <si>
    <t>01/7/06-</t>
  </si>
  <si>
    <t>30/09/06</t>
  </si>
  <si>
    <t>Bonus issue</t>
  </si>
  <si>
    <t>Leasehold land of RM7.42 million have been reclassified from property, plant and equipment to prepaid lease payments.</t>
  </si>
  <si>
    <t>Other receivables, deposits and prepayments</t>
  </si>
  <si>
    <t>Interest expense</t>
  </si>
  <si>
    <t>Gain/(loss) on disposal of property, plant and equipment</t>
  </si>
  <si>
    <t xml:space="preserve"> AS AT 31 DECEMBER 2006</t>
  </si>
  <si>
    <t>31.12.06</t>
  </si>
  <si>
    <t>FOR THE THREE-MONTHS PERIOD ENDED 31 DECEMBER 2006</t>
  </si>
  <si>
    <t>At 31 December 2005</t>
  </si>
  <si>
    <t>At 31 December 2006</t>
  </si>
  <si>
    <t>12 months ended</t>
  </si>
  <si>
    <t>FOR THE YEAR ENDED 31 DECEMBER 2006</t>
  </si>
  <si>
    <t>There were no unusual items affecting the assets, liabilities, equity, net income, or cash flows because of their nature, size, or incidence during the financial year ended 31 December 2006.</t>
  </si>
  <si>
    <t>As at 31 December 2006, the Group has no material contingent liabilities save for a corporate guarantee of RM60,905,000 issued by the Company in respect of banking facilities granted to the subsidiaries.</t>
  </si>
  <si>
    <t xml:space="preserve">Profit for the period / year </t>
  </si>
  <si>
    <t>Profit for the year</t>
  </si>
  <si>
    <t>The amount of commitments for the purchase of property, plant and equipment not provided for in the interim financial statements as at 31 December 2006 is as follows :-</t>
  </si>
  <si>
    <t>01/10/06-</t>
  </si>
  <si>
    <t>31/12/06</t>
  </si>
  <si>
    <t>The Group's borrowings as at 31 December 2006 were as follows:-</t>
  </si>
  <si>
    <t>12 months</t>
  </si>
  <si>
    <t>Cash and cash equivalents at beginning of the financial year</t>
  </si>
  <si>
    <t>Cash and cash equivalents at end of the financial year</t>
  </si>
  <si>
    <t xml:space="preserve">(Increase)/decrease in inventories </t>
  </si>
  <si>
    <t>Cash and cash equivalents at the end of the financial year comprise of the following :</t>
  </si>
  <si>
    <t xml:space="preserve">     31 December 2006</t>
  </si>
  <si>
    <t>There is no diluted earnings per share as there were no potential dilutive ordinary shares outstanding as at the end of the reporting year.</t>
  </si>
  <si>
    <t>There were no other changes in accounting estimates of amounts reported in prior interim periods or the current financial year or changes in estimates of amounts reported in prior financial years.</t>
  </si>
  <si>
    <r>
      <t>The Group's profit before tax for the current quarter decreased by RM2.13 million from RM6.44</t>
    </r>
    <r>
      <rPr>
        <sz val="10"/>
        <color indexed="10"/>
        <rFont val="Times New Roman"/>
        <family val="1"/>
      </rPr>
      <t xml:space="preserve"> </t>
    </r>
    <r>
      <rPr>
        <sz val="10"/>
        <rFont val="Times New Roman"/>
        <family val="1"/>
      </rPr>
      <t xml:space="preserve">million recorded in the preceding quarter to RM4.31 million.  This was mainly due to lower sales volume in local market registered for PVC Sheeting as a result of seasonal factor. </t>
    </r>
  </si>
  <si>
    <t>The Board of Directors is cautiously optimistic of achieving satisfactory results in year 2007 by improvement in operational efficiency, product quality and enhancement of its product range through upgrading and purchase of machinery so as to increase its market share.</t>
  </si>
  <si>
    <t>Increase/(decrease) in trade and other payables</t>
  </si>
  <si>
    <t>Equity</t>
  </si>
  <si>
    <t>On 22 September 2006, Tek Seng Holdings Berhad was successful transferred from the second board to the main board of Bursa Malaysia Securities Berhad.</t>
  </si>
  <si>
    <t>Dated : 12 February 2007</t>
  </si>
  <si>
    <t xml:space="preserve">Bad debts written off </t>
  </si>
  <si>
    <t>Profit from operations</t>
  </si>
  <si>
    <t>Income Tax Expense</t>
  </si>
  <si>
    <t>Total income tax expense</t>
  </si>
  <si>
    <t>The Group’s effective tax rate for the current period was lower than the statutory tax rate of 28% due to double deduction claimed on certain eligible expenditure and claims on reinvestment allowances by a subsidiary company. The effective tax rate for the financial year ended 31 December 2006 was slightly lower than the statutory rate principally due to double deduction claimed on certain eligible expenditure.</t>
  </si>
  <si>
    <t xml:space="preserve">Group Borrowings </t>
  </si>
  <si>
    <t>Dividends payable</t>
  </si>
  <si>
    <t>The Board of Directors is pleased to declare an interim dividend of 1.5 sen per ordinary share less tax in respect of the financial year ending 31 December 2006. The dividends will be paid on 15 February 2007.  Besides that, a final dividend of 1.5 sen per ordinary share less tax for the financial year ended 31 December 2006 will be proposed for shareholders' approval at the forthcoming Annual General Meeting.</t>
  </si>
  <si>
    <t xml:space="preserve">Bankers' acceptance </t>
  </si>
  <si>
    <t>The basic earnings per share for the current quarter and cumulative months to date are computed as follow:</t>
  </si>
  <si>
    <t>Months</t>
  </si>
  <si>
    <t>Net profit attributable to ordinary equity holders of the parent (RM'000)</t>
  </si>
  <si>
    <r>
      <t>For the current quarter, the Group recorded a revenue of RM31.99 million while profit before tax recorded at RM4.31</t>
    </r>
    <r>
      <rPr>
        <sz val="10"/>
        <color indexed="10"/>
        <rFont val="Times New Roman"/>
        <family val="1"/>
      </rPr>
      <t xml:space="preserve"> </t>
    </r>
    <r>
      <rPr>
        <sz val="10"/>
        <rFont val="Times New Roman"/>
        <family val="1"/>
      </rPr>
      <t>million. For the financial year ended 31 December 2006, the Group's profit before tax is RM244,000 or 1.8% higher than last financial year.  The major contributor of the Group's revenue was PVC sheeting, it contributed approximately</t>
    </r>
    <r>
      <rPr>
        <b/>
        <sz val="10"/>
        <color indexed="10"/>
        <rFont val="Times New Roman"/>
        <family val="1"/>
      </rPr>
      <t xml:space="preserve"> </t>
    </r>
    <r>
      <rPr>
        <sz val="10"/>
        <rFont val="Times New Roman"/>
        <family val="1"/>
      </rPr>
      <t>84.13%</t>
    </r>
    <r>
      <rPr>
        <b/>
        <sz val="10"/>
        <rFont val="Times New Roman"/>
        <family val="1"/>
      </rPr>
      <t xml:space="preserve"> </t>
    </r>
    <r>
      <rPr>
        <sz val="10"/>
        <rFont val="Times New Roman"/>
        <family val="1"/>
      </rPr>
      <t xml:space="preserve">for current quarter. There were no material factors affecting the earning and revenue of the Group for the current quarter and financial year to date.  </t>
    </r>
  </si>
  <si>
    <t>Amortisation of prepaid lease payments</t>
  </si>
  <si>
    <t>Prepayment of land lease</t>
  </si>
  <si>
    <t xml:space="preserve">In addition, the Group has elected to adopt FRS 117 Leases and FRS 124 Related Party Diclosures in advance of its effective date of 1 October 2006. </t>
  </si>
  <si>
    <t>The Group has not early adopted the deferred FRS 139 - Financial Instruments: Recognition and Measurement.</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</si>
</sst>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_);_(* \(#,##0\);_(* &quot;-&quot;??_);_(@_)"/>
    <numFmt numFmtId="179" formatCode="_(* #,##0.0000_);_(* \(#,##0.0000\);_(* &quot;-&quot;??_);_(@_)"/>
    <numFmt numFmtId="180" formatCode="_(* #,##0.00_);_(* \(#,##0.00\);_(* &quot;-&quot;_);_(@_)"/>
    <numFmt numFmtId="181" formatCode="_(* #,##0.0_);_(* \(#,##0.0\);_(* &quot;-&quot;??_);_(@_)"/>
    <numFmt numFmtId="182" formatCode="&quot;Yes&quot;;&quot;Yes&quot;;&quot;No&quot;"/>
    <numFmt numFmtId="183" formatCode="&quot;True&quot;;&quot;True&quot;;&quot;False&quot;"/>
    <numFmt numFmtId="184" formatCode="&quot;On&quot;;&quot;On&quot;;&quot;Off&quot;"/>
    <numFmt numFmtId="185" formatCode="[$€-2]\ #,##0.00_);[Red]\([$€-2]\ #,##0.00\)"/>
    <numFmt numFmtId="186" formatCode="0."/>
    <numFmt numFmtId="187" formatCode="_(* #,##0.000_);_(* \(#,##0.000\);_(* &quot;-&quot;??_);_(@_)"/>
    <numFmt numFmtId="188" formatCode="_(* #,##0.000_);_(* \(#,##0.000\);_(* &quot;-&quot;_);_(@_)"/>
    <numFmt numFmtId="189" formatCode="_(* #,##0.0_);_(* \(#,##0.0\);_(* &quot;-&quot;_);_(@_)"/>
    <numFmt numFmtId="190" formatCode="0.00000000"/>
    <numFmt numFmtId="191" formatCode="0.0000000"/>
    <numFmt numFmtId="192" formatCode="0.000000"/>
    <numFmt numFmtId="193" formatCode="0.00000"/>
    <numFmt numFmtId="194" formatCode="0.0000"/>
    <numFmt numFmtId="195" formatCode="0.000"/>
    <numFmt numFmtId="196" formatCode="_(* #,##0.00000_);_(* \(#,##0.00000\);_(* &quot;-&quot;??_);_(@_)"/>
    <numFmt numFmtId="197" formatCode="_(* #,##0.0000_);_(* \(#,##0.0000\);_(* &quot;-&quot;????_);_(@_)"/>
    <numFmt numFmtId="198" formatCode="_(* #,##0.000_);_(* \(#,##0.000\);_(* &quot;-&quot;???_);_(@_)"/>
    <numFmt numFmtId="199" formatCode="0.0%"/>
    <numFmt numFmtId="200" formatCode="0.0"/>
    <numFmt numFmtId="201" formatCode="\$#,##0_);\(\$#,##0\)"/>
    <numFmt numFmtId="202" formatCode="\$#,##0_);[Red]\(\$#,##0\)"/>
    <numFmt numFmtId="203" formatCode="\$#,##0.00_);\(\$#,##0.00\)"/>
    <numFmt numFmtId="204" formatCode="\$#,##0.00_);[Red]\(\$#,##0.00\)"/>
    <numFmt numFmtId="205" formatCode="d\-mmm\-yyyy"/>
    <numFmt numFmtId="206" formatCode="00000"/>
    <numFmt numFmtId="207" formatCode="0.0000%"/>
    <numFmt numFmtId="208" formatCode="_(* #,##0.000000_);_(* \(#,##0.000000\);_(* &quot;-&quot;??_);_(@_)"/>
    <numFmt numFmtId="209" formatCode="0.000%"/>
    <numFmt numFmtId="210" formatCode="dd"/>
    <numFmt numFmtId="211" formatCode="#,##0.0"/>
    <numFmt numFmtId="212" formatCode="_(* #,##0.0_);_(* \(#,##0.0\);_(* &quot;-&quot;?_);_(@_)"/>
    <numFmt numFmtId="213" formatCode="mmm/yyyy"/>
    <numFmt numFmtId="214" formatCode="#,##0.00;[Red]#,##0.00"/>
    <numFmt numFmtId="215" formatCode="_-* #,##0.000_-;\-* #,##0.000_-;_-* &quot;-&quot;???_-;_-@_-"/>
    <numFmt numFmtId="216" formatCode="_-* #,##0.0_-;\-* #,##0.0_-;_-* &quot;-&quot;??_-;_-@_-"/>
    <numFmt numFmtId="217" formatCode="_-* #,##0_-;\-* #,##0_-;_-* &quot;-&quot;??_-;_-@_-"/>
    <numFmt numFmtId="218" formatCode="0.00000000000000"/>
    <numFmt numFmtId="219" formatCode="0.0000000000000"/>
    <numFmt numFmtId="220" formatCode="0.000000000000"/>
    <numFmt numFmtId="221" formatCode="0.00000000000"/>
    <numFmt numFmtId="222" formatCode="0.0000000000"/>
    <numFmt numFmtId="223" formatCode="0.000000000"/>
    <numFmt numFmtId="224" formatCode="General_)"/>
    <numFmt numFmtId="225" formatCode="#,##0.0_);\(#,##0.0\)"/>
    <numFmt numFmtId="226" formatCode="[$-409]dddd\,\ mmmm\ dd\,\ yyyy"/>
    <numFmt numFmtId="227" formatCode="[$-409]h:mm:ss\ AM/PM"/>
  </numFmts>
  <fonts count="19">
    <font>
      <sz val="10"/>
      <name val="Arial"/>
      <family val="0"/>
    </font>
    <font>
      <b/>
      <sz val="10"/>
      <name val="Times New Roman"/>
      <family val="1"/>
    </font>
    <font>
      <sz val="10"/>
      <name val="Times New Roman"/>
      <family val="1"/>
    </font>
    <font>
      <sz val="9"/>
      <name val="Times New Roman"/>
      <family val="1"/>
    </font>
    <font>
      <b/>
      <sz val="9"/>
      <name val="Times New Roman"/>
      <family val="1"/>
    </font>
    <font>
      <u val="single"/>
      <sz val="10"/>
      <color indexed="36"/>
      <name val="Arial"/>
      <family val="2"/>
    </font>
    <font>
      <u val="single"/>
      <sz val="10"/>
      <color indexed="12"/>
      <name val="Arial"/>
      <family val="2"/>
    </font>
    <font>
      <b/>
      <sz val="8"/>
      <name val="Times New Roman"/>
      <family val="1"/>
    </font>
    <font>
      <i/>
      <sz val="10"/>
      <name val="Times New Roman"/>
      <family val="1"/>
    </font>
    <font>
      <sz val="10"/>
      <color indexed="8"/>
      <name val="Times New Roman"/>
      <family val="1"/>
    </font>
    <font>
      <b/>
      <u val="single"/>
      <sz val="10"/>
      <name val="Times New Roman"/>
      <family val="1"/>
    </font>
    <font>
      <sz val="11"/>
      <name val="Times New Roman"/>
      <family val="1"/>
    </font>
    <font>
      <sz val="14"/>
      <name val="Times New Roman"/>
      <family val="1"/>
    </font>
    <font>
      <b/>
      <vertAlign val="subscript"/>
      <sz val="10"/>
      <name val="Times New Roman"/>
      <family val="1"/>
    </font>
    <font>
      <vertAlign val="subscript"/>
      <sz val="10"/>
      <name val="Times New Roman"/>
      <family val="1"/>
    </font>
    <font>
      <sz val="11"/>
      <name val="Arial"/>
      <family val="2"/>
    </font>
    <font>
      <b/>
      <u val="singleAccounting"/>
      <sz val="10"/>
      <name val="Times New Roman"/>
      <family val="1"/>
    </font>
    <font>
      <sz val="10"/>
      <color indexed="10"/>
      <name val="Times New Roman"/>
      <family val="1"/>
    </font>
    <font>
      <b/>
      <sz val="10"/>
      <color indexed="10"/>
      <name val="Times New Roman"/>
      <family val="1"/>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10">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
    </xf>
    <xf numFmtId="178" fontId="2" fillId="0" borderId="0" xfId="15" applyNumberFormat="1" applyFont="1" applyFill="1" applyAlignment="1">
      <alignment/>
    </xf>
    <xf numFmtId="178" fontId="2" fillId="0" borderId="1" xfId="15" applyNumberFormat="1" applyFont="1" applyFill="1" applyBorder="1" applyAlignment="1">
      <alignment/>
    </xf>
    <xf numFmtId="0" fontId="2" fillId="0" borderId="0" xfId="0" applyFont="1" applyAlignment="1">
      <alignment/>
    </xf>
    <xf numFmtId="178" fontId="2" fillId="0" borderId="2" xfId="15" applyNumberFormat="1" applyFont="1" applyFill="1" applyBorder="1" applyAlignment="1">
      <alignment/>
    </xf>
    <xf numFmtId="178" fontId="2" fillId="0" borderId="0" xfId="15" applyNumberFormat="1" applyFont="1" applyAlignment="1">
      <alignment/>
    </xf>
    <xf numFmtId="0" fontId="2" fillId="0" borderId="0" xfId="23" applyFont="1">
      <alignment/>
      <protection/>
    </xf>
    <xf numFmtId="0" fontId="2" fillId="0" borderId="0" xfId="23" applyFont="1" applyAlignment="1">
      <alignment horizontal="center"/>
      <protection/>
    </xf>
    <xf numFmtId="178" fontId="2" fillId="0" borderId="0" xfId="15" applyNumberFormat="1" applyFont="1" applyAlignment="1">
      <alignment horizontal="center"/>
    </xf>
    <xf numFmtId="178" fontId="2" fillId="0" borderId="0" xfId="15" applyNumberFormat="1" applyFont="1" applyBorder="1" applyAlignment="1">
      <alignment/>
    </xf>
    <xf numFmtId="177" fontId="2" fillId="0" borderId="0" xfId="15" applyFont="1" applyFill="1" applyBorder="1" applyAlignment="1">
      <alignment/>
    </xf>
    <xf numFmtId="178" fontId="2" fillId="0" borderId="0" xfId="15" applyNumberFormat="1" applyFont="1" applyFill="1" applyBorder="1" applyAlignment="1">
      <alignment horizontal="center"/>
    </xf>
    <xf numFmtId="177" fontId="2" fillId="0" borderId="2" xfId="15" applyFont="1" applyFill="1" applyBorder="1" applyAlignment="1">
      <alignment/>
    </xf>
    <xf numFmtId="178" fontId="2" fillId="0" borderId="2" xfId="15" applyNumberFormat="1" applyFont="1" applyFill="1" applyBorder="1" applyAlignment="1">
      <alignment horizontal="center"/>
    </xf>
    <xf numFmtId="178" fontId="2" fillId="0" borderId="0" xfId="15" applyNumberFormat="1" applyFont="1" applyAlignment="1">
      <alignment horizontal="justify"/>
    </xf>
    <xf numFmtId="178" fontId="2" fillId="0" borderId="3" xfId="15" applyNumberFormat="1" applyFont="1" applyBorder="1" applyAlignment="1">
      <alignment/>
    </xf>
    <xf numFmtId="178" fontId="2" fillId="0" borderId="0" xfId="15" applyNumberFormat="1" applyFont="1" applyAlignment="1">
      <alignment horizontal="right"/>
    </xf>
    <xf numFmtId="0" fontId="2" fillId="0" borderId="0" xfId="23" applyFont="1" applyFill="1">
      <alignment/>
      <protection/>
    </xf>
    <xf numFmtId="0" fontId="2" fillId="0" borderId="0" xfId="23" applyFont="1" applyFill="1" applyAlignment="1">
      <alignment horizontal="center"/>
      <protection/>
    </xf>
    <xf numFmtId="178" fontId="2" fillId="0" borderId="0" xfId="15" applyNumberFormat="1" applyFont="1" applyFill="1" applyAlignment="1">
      <alignment horizontal="center"/>
    </xf>
    <xf numFmtId="178" fontId="2" fillId="0" borderId="1" xfId="15" applyNumberFormat="1" applyFont="1" applyFill="1" applyBorder="1" applyAlignment="1">
      <alignment horizontal="center"/>
    </xf>
    <xf numFmtId="0" fontId="2" fillId="0" borderId="0" xfId="23" applyFont="1" applyFill="1" quotePrefix="1">
      <alignment/>
      <protection/>
    </xf>
    <xf numFmtId="178" fontId="2" fillId="0" borderId="4" xfId="15" applyNumberFormat="1" applyFont="1" applyFill="1" applyBorder="1" applyAlignment="1">
      <alignment/>
    </xf>
    <xf numFmtId="0" fontId="1" fillId="0" borderId="0" xfId="23" applyFont="1" applyFill="1">
      <alignment/>
      <protection/>
    </xf>
    <xf numFmtId="0" fontId="2" fillId="0" borderId="0" xfId="23" applyFont="1" applyFill="1" applyAlignment="1">
      <alignment vertical="top" wrapText="1"/>
      <protection/>
    </xf>
    <xf numFmtId="0" fontId="2" fillId="0" borderId="0" xfId="23" applyFont="1" applyFill="1" applyAlignment="1">
      <alignment/>
      <protection/>
    </xf>
    <xf numFmtId="178" fontId="2" fillId="0" borderId="0" xfId="15" applyNumberFormat="1" applyFont="1" applyFill="1" applyBorder="1" applyAlignment="1">
      <alignment/>
    </xf>
    <xf numFmtId="178" fontId="2" fillId="0" borderId="3" xfId="15" applyNumberFormat="1" applyFont="1" applyFill="1" applyBorder="1" applyAlignment="1">
      <alignment/>
    </xf>
    <xf numFmtId="178" fontId="2" fillId="0" borderId="3" xfId="15" applyNumberFormat="1" applyFont="1" applyFill="1" applyBorder="1" applyAlignment="1">
      <alignment horizontal="center"/>
    </xf>
    <xf numFmtId="178" fontId="2" fillId="0" borderId="0" xfId="23" applyNumberFormat="1" applyFont="1" applyFill="1">
      <alignment/>
      <protection/>
    </xf>
    <xf numFmtId="0" fontId="2" fillId="0" borderId="0" xfId="23" applyFont="1" applyFill="1" applyAlignment="1">
      <alignment horizontal="right"/>
      <protection/>
    </xf>
    <xf numFmtId="0" fontId="2" fillId="0" borderId="0" xfId="23" applyFont="1" applyFill="1" applyBorder="1">
      <alignment/>
      <protection/>
    </xf>
    <xf numFmtId="175" fontId="2" fillId="0" borderId="0" xfId="23" applyNumberFormat="1" applyFont="1" applyFill="1">
      <alignment/>
      <protection/>
    </xf>
    <xf numFmtId="175" fontId="2" fillId="0" borderId="0" xfId="23" applyNumberFormat="1" applyFont="1" applyFill="1" applyBorder="1">
      <alignment/>
      <protection/>
    </xf>
    <xf numFmtId="175" fontId="3" fillId="0" borderId="0" xfId="23" applyNumberFormat="1" applyFont="1" applyFill="1" applyAlignment="1">
      <alignment horizontal="center"/>
      <protection/>
    </xf>
    <xf numFmtId="178" fontId="1" fillId="0" borderId="0" xfId="15" applyNumberFormat="1" applyFont="1" applyAlignment="1">
      <alignment horizontal="center"/>
    </xf>
    <xf numFmtId="16" fontId="1" fillId="0" borderId="0" xfId="23" applyNumberFormat="1" applyFont="1" applyFill="1" applyAlignment="1">
      <alignment horizontal="center"/>
      <protection/>
    </xf>
    <xf numFmtId="0" fontId="1" fillId="0" borderId="0" xfId="23" applyFont="1" applyFill="1" applyAlignment="1" quotePrefix="1">
      <alignment/>
      <protection/>
    </xf>
    <xf numFmtId="0" fontId="1" fillId="0" borderId="0" xfId="23" applyFont="1" applyFill="1" applyAlignment="1">
      <alignment horizontal="center"/>
      <protection/>
    </xf>
    <xf numFmtId="178" fontId="1" fillId="0" borderId="0" xfId="23" applyNumberFormat="1" applyFont="1" applyFill="1">
      <alignment/>
      <protection/>
    </xf>
    <xf numFmtId="177" fontId="2" fillId="0" borderId="0" xfId="23" applyNumberFormat="1" applyFont="1" applyFill="1">
      <alignment/>
      <protection/>
    </xf>
    <xf numFmtId="0" fontId="1" fillId="0" borderId="0" xfId="23" applyFont="1" applyFill="1" applyAlignment="1">
      <alignment/>
      <protection/>
    </xf>
    <xf numFmtId="0" fontId="4" fillId="0" borderId="0" xfId="23" applyFont="1" applyFill="1" applyAlignment="1">
      <alignment horizontal="center"/>
      <protection/>
    </xf>
    <xf numFmtId="0" fontId="2" fillId="0" borderId="0" xfId="23" applyFont="1" applyFill="1" applyAlignment="1">
      <alignment horizontal="justify" vertical="top"/>
      <protection/>
    </xf>
    <xf numFmtId="0" fontId="8" fillId="0" borderId="0" xfId="21" applyFont="1" applyFill="1" applyAlignment="1">
      <alignment horizontal="center"/>
      <protection/>
    </xf>
    <xf numFmtId="0" fontId="8" fillId="0" borderId="0" xfId="21" applyFont="1" applyFill="1">
      <alignment/>
      <protection/>
    </xf>
    <xf numFmtId="0" fontId="2" fillId="0" borderId="0" xfId="21" applyFont="1" applyFill="1">
      <alignment/>
      <protection/>
    </xf>
    <xf numFmtId="0" fontId="2" fillId="0" borderId="0" xfId="0" applyFont="1" applyFill="1" applyAlignment="1">
      <alignment horizontal="justify" vertical="top"/>
    </xf>
    <xf numFmtId="0" fontId="1" fillId="0" borderId="0" xfId="23" applyFont="1" applyFill="1" applyAlignment="1" quotePrefix="1">
      <alignment horizontal="left"/>
      <protection/>
    </xf>
    <xf numFmtId="0" fontId="1" fillId="0" borderId="0" xfId="23" applyFont="1" applyFill="1" applyAlignment="1">
      <alignment horizontal="left"/>
      <protection/>
    </xf>
    <xf numFmtId="0" fontId="7" fillId="0" borderId="0" xfId="23" applyFont="1" applyFill="1" applyAlignment="1">
      <alignment horizontal="left"/>
      <protection/>
    </xf>
    <xf numFmtId="0" fontId="1" fillId="0" borderId="0" xfId="21" applyFont="1" applyFill="1" applyAlignment="1">
      <alignment horizontal="center"/>
      <protection/>
    </xf>
    <xf numFmtId="0" fontId="10" fillId="0" borderId="0" xfId="21" applyFont="1" applyFill="1" applyBorder="1" applyAlignment="1">
      <alignment horizontal="center"/>
      <protection/>
    </xf>
    <xf numFmtId="0" fontId="10" fillId="0" borderId="0" xfId="23" applyFont="1" applyFill="1" applyAlignment="1">
      <alignment horizontal="center"/>
      <protection/>
    </xf>
    <xf numFmtId="0" fontId="10" fillId="0" borderId="0" xfId="21" applyFont="1" applyFill="1" applyAlignment="1">
      <alignment horizontal="center"/>
      <protection/>
    </xf>
    <xf numFmtId="0" fontId="1" fillId="0" borderId="0" xfId="21" applyFont="1" applyFill="1">
      <alignment/>
      <protection/>
    </xf>
    <xf numFmtId="0" fontId="2" fillId="0" borderId="0" xfId="0" applyFont="1" applyFill="1" applyAlignment="1">
      <alignment vertical="top"/>
    </xf>
    <xf numFmtId="0" fontId="3" fillId="0" borderId="0" xfId="23" applyFont="1" applyFill="1" applyAlignment="1">
      <alignment horizontal="center"/>
      <protection/>
    </xf>
    <xf numFmtId="0" fontId="1" fillId="0" borderId="0" xfId="23" applyFont="1" applyFill="1" applyBorder="1" applyAlignment="1">
      <alignment horizontal="left"/>
      <protection/>
    </xf>
    <xf numFmtId="178" fontId="2" fillId="0" borderId="0" xfId="15" applyNumberFormat="1" applyFont="1" applyFill="1" applyAlignment="1">
      <alignment vertical="top" wrapText="1"/>
    </xf>
    <xf numFmtId="0" fontId="1" fillId="0" borderId="0" xfId="23" applyFont="1" applyFill="1" applyBorder="1">
      <alignment/>
      <protection/>
    </xf>
    <xf numFmtId="0" fontId="1" fillId="0" borderId="0" xfId="23" applyFont="1" applyFill="1" applyBorder="1" applyAlignment="1">
      <alignment horizontal="center"/>
      <protection/>
    </xf>
    <xf numFmtId="0" fontId="10" fillId="0" borderId="0" xfId="23" applyFont="1" applyFill="1" applyBorder="1">
      <alignment/>
      <protection/>
    </xf>
    <xf numFmtId="178" fontId="3" fillId="0" borderId="0" xfId="15" applyNumberFormat="1" applyFont="1" applyFill="1" applyBorder="1" applyAlignment="1">
      <alignment horizontal="center"/>
    </xf>
    <xf numFmtId="0" fontId="2" fillId="0" borderId="0" xfId="0" applyFont="1" applyAlignment="1">
      <alignment horizontal="justify"/>
    </xf>
    <xf numFmtId="177" fontId="11" fillId="0" borderId="0" xfId="0" applyNumberFormat="1" applyFont="1" applyFill="1" applyBorder="1" applyAlignment="1" applyProtection="1">
      <alignment/>
      <protection hidden="1"/>
    </xf>
    <xf numFmtId="0" fontId="12" fillId="0" borderId="0" xfId="0" applyFont="1" applyFill="1" applyAlignment="1">
      <alignment/>
    </xf>
    <xf numFmtId="177" fontId="2" fillId="0" borderId="0" xfId="0" applyNumberFormat="1" applyFont="1" applyFill="1" applyBorder="1" applyAlignment="1" applyProtection="1">
      <alignment/>
      <protection hidden="1"/>
    </xf>
    <xf numFmtId="15" fontId="1" fillId="0" borderId="0" xfId="23" applyNumberFormat="1" applyFont="1" applyFill="1" applyAlignment="1">
      <alignment horizontal="center"/>
      <protection/>
    </xf>
    <xf numFmtId="177" fontId="2" fillId="0" borderId="0" xfId="15" applyNumberFormat="1" applyFont="1" applyFill="1" applyBorder="1" applyAlignment="1">
      <alignment/>
    </xf>
    <xf numFmtId="178" fontId="2" fillId="0" borderId="1" xfId="15" applyNumberFormat="1" applyFont="1" applyFill="1" applyBorder="1" applyAlignment="1">
      <alignment horizontal="right"/>
    </xf>
    <xf numFmtId="3" fontId="2" fillId="0" borderId="0" xfId="0" applyNumberFormat="1" applyFont="1" applyBorder="1" applyAlignment="1">
      <alignment vertical="top" wrapText="1"/>
    </xf>
    <xf numFmtId="0" fontId="1" fillId="0" borderId="0" xfId="23" applyFont="1" applyFill="1" applyBorder="1" applyAlignment="1" quotePrefix="1">
      <alignment horizontal="center"/>
      <protection/>
    </xf>
    <xf numFmtId="0" fontId="0" fillId="0" borderId="0" xfId="0" applyFont="1" applyAlignment="1">
      <alignment/>
    </xf>
    <xf numFmtId="0" fontId="1" fillId="0" borderId="0" xfId="23" applyFont="1" applyFill="1" applyBorder="1" applyAlignment="1" quotePrefix="1">
      <alignment horizontal="left"/>
      <protection/>
    </xf>
    <xf numFmtId="0" fontId="2" fillId="0" borderId="0"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horizontal="right" vertical="top" wrapText="1"/>
    </xf>
    <xf numFmtId="0" fontId="1" fillId="0" borderId="0" xfId="23" applyFont="1" applyFill="1" applyBorder="1" applyAlignment="1">
      <alignment horizontal="right"/>
      <protection/>
    </xf>
    <xf numFmtId="14" fontId="1" fillId="0" borderId="0" xfId="0" applyNumberFormat="1" applyFont="1" applyBorder="1" applyAlignment="1">
      <alignment horizontal="right" vertical="top" wrapText="1"/>
    </xf>
    <xf numFmtId="175" fontId="3" fillId="0" borderId="1" xfId="23" applyNumberFormat="1" applyFont="1" applyFill="1" applyBorder="1" applyAlignment="1">
      <alignment horizontal="center"/>
      <protection/>
    </xf>
    <xf numFmtId="180" fontId="3" fillId="0" borderId="0" xfId="23" applyNumberFormat="1" applyFont="1" applyFill="1" applyBorder="1" applyAlignment="1">
      <alignment horizontal="center"/>
      <protection/>
    </xf>
    <xf numFmtId="175" fontId="3" fillId="0" borderId="0" xfId="23" applyNumberFormat="1" applyFont="1" applyFill="1" applyBorder="1" applyAlignment="1">
      <alignment horizontal="center"/>
      <protection/>
    </xf>
    <xf numFmtId="177" fontId="2" fillId="0" borderId="0" xfId="15" applyNumberFormat="1" applyFont="1" applyFill="1" applyAlignment="1">
      <alignment/>
    </xf>
    <xf numFmtId="178" fontId="2" fillId="0" borderId="0" xfId="23" applyNumberFormat="1" applyFont="1">
      <alignment/>
      <protection/>
    </xf>
    <xf numFmtId="15" fontId="4" fillId="0" borderId="0" xfId="15" applyNumberFormat="1" applyFont="1" applyFill="1" applyAlignment="1">
      <alignment horizontal="right"/>
    </xf>
    <xf numFmtId="2" fontId="3" fillId="0" borderId="2" xfId="23" applyNumberFormat="1" applyFont="1" applyFill="1" applyBorder="1" applyAlignment="1">
      <alignment horizontal="right"/>
      <protection/>
    </xf>
    <xf numFmtId="177" fontId="2" fillId="0" borderId="0" xfId="15" applyFont="1" applyFill="1" applyAlignment="1">
      <alignment/>
    </xf>
    <xf numFmtId="177" fontId="1" fillId="0" borderId="0" xfId="15" applyFont="1" applyFill="1" applyAlignment="1">
      <alignment horizontal="center"/>
    </xf>
    <xf numFmtId="177" fontId="10" fillId="0" borderId="0" xfId="15" applyFont="1" applyFill="1" applyAlignment="1">
      <alignment horizontal="center"/>
    </xf>
    <xf numFmtId="0" fontId="4" fillId="0" borderId="0" xfId="23" applyFont="1" applyFill="1" applyBorder="1" applyAlignment="1">
      <alignment horizontal="center"/>
      <protection/>
    </xf>
    <xf numFmtId="0" fontId="3" fillId="0" borderId="0" xfId="23" applyFont="1" applyFill="1" applyBorder="1" applyAlignment="1">
      <alignment horizontal="center"/>
      <protection/>
    </xf>
    <xf numFmtId="0" fontId="0" fillId="0" borderId="0" xfId="0" applyFont="1" applyAlignment="1">
      <alignment horizontal="justify" vertical="center"/>
    </xf>
    <xf numFmtId="0" fontId="2" fillId="0" borderId="0" xfId="24" applyFont="1">
      <alignment/>
      <protection/>
    </xf>
    <xf numFmtId="178" fontId="2" fillId="0" borderId="5" xfId="15" applyNumberFormat="1" applyFont="1" applyBorder="1" applyAlignment="1">
      <alignment/>
    </xf>
    <xf numFmtId="178" fontId="2" fillId="0" borderId="0" xfId="15" applyNumberFormat="1" applyFont="1" applyFill="1" applyBorder="1" applyAlignment="1">
      <alignment vertical="top" wrapText="1"/>
    </xf>
    <xf numFmtId="0" fontId="1" fillId="0" borderId="0" xfId="23" applyFont="1" applyFill="1" applyAlignment="1">
      <alignment horizontal="right"/>
      <protection/>
    </xf>
    <xf numFmtId="0" fontId="1" fillId="0" borderId="1" xfId="0" applyFont="1" applyFill="1" applyBorder="1" applyAlignment="1">
      <alignment horizontal="right"/>
    </xf>
    <xf numFmtId="178" fontId="2" fillId="2" borderId="0" xfId="15" applyNumberFormat="1" applyFont="1" applyFill="1" applyBorder="1" applyAlignment="1">
      <alignment/>
    </xf>
    <xf numFmtId="177" fontId="2" fillId="2" borderId="0" xfId="15" applyFont="1" applyFill="1" applyBorder="1" applyAlignment="1">
      <alignment/>
    </xf>
    <xf numFmtId="177" fontId="2" fillId="0" borderId="2" xfId="15" applyNumberFormat="1" applyFont="1" applyFill="1" applyBorder="1" applyAlignment="1">
      <alignment/>
    </xf>
    <xf numFmtId="177" fontId="2" fillId="0" borderId="2" xfId="15" applyNumberFormat="1" applyFont="1" applyFill="1" applyBorder="1" applyAlignment="1">
      <alignment horizontal="center"/>
    </xf>
    <xf numFmtId="0" fontId="0" fillId="0" borderId="0" xfId="0" applyFont="1" applyFill="1" applyAlignment="1">
      <alignment horizontal="justify" vertical="top"/>
    </xf>
    <xf numFmtId="0" fontId="1" fillId="2" borderId="0" xfId="23" applyFont="1" applyFill="1" applyBorder="1" applyAlignment="1">
      <alignment/>
      <protection/>
    </xf>
    <xf numFmtId="0" fontId="2" fillId="2" borderId="0" xfId="23" applyFont="1" applyFill="1" applyBorder="1" applyAlignment="1">
      <alignment horizontal="center"/>
      <protection/>
    </xf>
    <xf numFmtId="0" fontId="1" fillId="2" borderId="0" xfId="23" applyFont="1" applyFill="1" applyBorder="1" applyAlignment="1">
      <alignment horizontal="center"/>
      <protection/>
    </xf>
    <xf numFmtId="0" fontId="4" fillId="2" borderId="0" xfId="23" applyFont="1" applyFill="1" applyBorder="1" applyAlignment="1">
      <alignment horizontal="center"/>
      <protection/>
    </xf>
    <xf numFmtId="178" fontId="2" fillId="2" borderId="0" xfId="15" applyNumberFormat="1" applyFont="1" applyFill="1" applyBorder="1" applyAlignment="1">
      <alignment horizontal="center"/>
    </xf>
    <xf numFmtId="177" fontId="2" fillId="2" borderId="0" xfId="15" applyNumberFormat="1" applyFont="1" applyFill="1" applyBorder="1" applyAlignment="1">
      <alignment/>
    </xf>
    <xf numFmtId="0" fontId="2" fillId="2" borderId="0" xfId="0" applyFont="1" applyFill="1" applyBorder="1" applyAlignment="1">
      <alignment vertical="top"/>
    </xf>
    <xf numFmtId="0" fontId="2" fillId="0" borderId="0" xfId="23" applyFont="1" applyFill="1" applyAlignment="1">
      <alignment horizontal="justify" vertical="center"/>
      <protection/>
    </xf>
    <xf numFmtId="178" fontId="1" fillId="0" borderId="0" xfId="15" applyNumberFormat="1" applyFont="1" applyAlignment="1">
      <alignment horizontal="right"/>
    </xf>
    <xf numFmtId="0" fontId="1" fillId="0" borderId="0" xfId="0" applyFont="1" applyFill="1" applyAlignment="1">
      <alignment horizontal="right"/>
    </xf>
    <xf numFmtId="0" fontId="0" fillId="0" borderId="0" xfId="0" applyFont="1" applyAlignment="1">
      <alignment horizontal="justify" vertical="top"/>
    </xf>
    <xf numFmtId="0" fontId="2" fillId="0" borderId="0" xfId="23" applyFont="1" applyFill="1" applyAlignment="1">
      <alignment horizontal="justify" vertical="center" wrapText="1"/>
      <protection/>
    </xf>
    <xf numFmtId="0" fontId="1" fillId="0" borderId="0" xfId="23" applyFont="1" applyFill="1" applyAlignment="1">
      <alignment horizontal="left" vertical="center"/>
      <protection/>
    </xf>
    <xf numFmtId="0" fontId="0" fillId="0" borderId="0" xfId="0" applyFont="1" applyAlignment="1">
      <alignment/>
    </xf>
    <xf numFmtId="0" fontId="0" fillId="0" borderId="0" xfId="0" applyFont="1" applyAlignment="1">
      <alignment wrapText="1"/>
    </xf>
    <xf numFmtId="0" fontId="0" fillId="0" borderId="0" xfId="0" applyFont="1" applyAlignment="1">
      <alignment horizontal="justify" vertical="justify"/>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0" fillId="0" borderId="0" xfId="0" applyFont="1" applyFill="1" applyAlignment="1">
      <alignment vertical="top"/>
    </xf>
    <xf numFmtId="0" fontId="0" fillId="0" borderId="0" xfId="0" applyFont="1" applyAlignment="1">
      <alignment horizontal="left" vertical="top"/>
    </xf>
    <xf numFmtId="0" fontId="0" fillId="0" borderId="0" xfId="0" applyFont="1" applyFill="1" applyAlignment="1">
      <alignment/>
    </xf>
    <xf numFmtId="0" fontId="15" fillId="0" borderId="0" xfId="0" applyFont="1" applyAlignment="1">
      <alignment horizontal="justify"/>
    </xf>
    <xf numFmtId="178" fontId="2" fillId="0" borderId="5" xfId="15" applyNumberFormat="1" applyFont="1" applyFill="1" applyBorder="1" applyAlignment="1">
      <alignment/>
    </xf>
    <xf numFmtId="16" fontId="1" fillId="0" borderId="0" xfId="23" applyNumberFormat="1" applyFont="1" applyFill="1" applyAlignment="1">
      <alignment horizontal="right"/>
      <protection/>
    </xf>
    <xf numFmtId="15" fontId="1" fillId="0" borderId="0" xfId="23" applyNumberFormat="1" applyFont="1" applyFill="1" applyAlignment="1">
      <alignment horizontal="right"/>
      <protection/>
    </xf>
    <xf numFmtId="177" fontId="1" fillId="0" borderId="0" xfId="15" applyFont="1" applyFill="1" applyAlignment="1">
      <alignment/>
    </xf>
    <xf numFmtId="177" fontId="1" fillId="0" borderId="0" xfId="15" applyFont="1" applyFill="1" applyAlignment="1" quotePrefix="1">
      <alignment/>
    </xf>
    <xf numFmtId="177" fontId="7" fillId="0" borderId="0" xfId="15" applyFont="1" applyFill="1" applyAlignment="1" quotePrefix="1">
      <alignment/>
    </xf>
    <xf numFmtId="177" fontId="0" fillId="0" borderId="0" xfId="15" applyFont="1" applyAlignment="1">
      <alignment vertical="top"/>
    </xf>
    <xf numFmtId="177" fontId="2" fillId="0" borderId="0" xfId="15" applyFont="1" applyFill="1" applyAlignment="1">
      <alignment vertical="top" wrapText="1"/>
    </xf>
    <xf numFmtId="177" fontId="2" fillId="0" borderId="0" xfId="15" applyFont="1" applyFill="1" applyAlignment="1">
      <alignment vertical="top"/>
    </xf>
    <xf numFmtId="177" fontId="2" fillId="0" borderId="0" xfId="15" applyFont="1" applyAlignment="1">
      <alignment/>
    </xf>
    <xf numFmtId="177" fontId="2" fillId="0" borderId="0" xfId="15" applyFont="1" applyFill="1" applyAlignment="1">
      <alignment horizontal="left"/>
    </xf>
    <xf numFmtId="177" fontId="1" fillId="0" borderId="0" xfId="15" applyFont="1" applyAlignment="1">
      <alignment/>
    </xf>
    <xf numFmtId="177" fontId="1" fillId="0" borderId="0" xfId="15" applyFont="1" applyFill="1" applyBorder="1" applyAlignment="1">
      <alignment/>
    </xf>
    <xf numFmtId="177" fontId="2" fillId="0" borderId="0" xfId="15" applyFont="1" applyFill="1" applyAlignment="1">
      <alignment horizontal="right"/>
    </xf>
    <xf numFmtId="177" fontId="1" fillId="0" borderId="0" xfId="15" applyFont="1" applyAlignment="1" quotePrefix="1">
      <alignment/>
    </xf>
    <xf numFmtId="177" fontId="1" fillId="0" borderId="0" xfId="15" applyFont="1" applyAlignment="1">
      <alignment/>
    </xf>
    <xf numFmtId="177" fontId="1" fillId="0" borderId="0" xfId="15" applyFont="1" applyFill="1" applyAlignment="1">
      <alignment/>
    </xf>
    <xf numFmtId="177" fontId="2" fillId="0" borderId="0" xfId="15" applyFont="1" applyFill="1" applyAlignment="1" quotePrefix="1">
      <alignment/>
    </xf>
    <xf numFmtId="177" fontId="2" fillId="0" borderId="0" xfId="15" applyFont="1" applyFill="1" applyAlignment="1">
      <alignment/>
    </xf>
    <xf numFmtId="177" fontId="1" fillId="0" borderId="0" xfId="15" applyFont="1" applyFill="1" applyAlignment="1">
      <alignment horizontal="justify" vertical="top"/>
    </xf>
    <xf numFmtId="177" fontId="2" fillId="0" borderId="0" xfId="15" applyFont="1" applyFill="1" applyAlignment="1">
      <alignment horizontal="justify" vertical="top"/>
    </xf>
    <xf numFmtId="177" fontId="11" fillId="0" borderId="0" xfId="15" applyFont="1" applyAlignment="1">
      <alignment/>
    </xf>
    <xf numFmtId="177" fontId="2" fillId="0" borderId="0" xfId="15" applyFont="1" applyAlignment="1">
      <alignment/>
    </xf>
    <xf numFmtId="0" fontId="1" fillId="0" borderId="0" xfId="0" applyFont="1" applyAlignment="1">
      <alignment horizontal="right"/>
    </xf>
    <xf numFmtId="177" fontId="1" fillId="0" borderId="0" xfId="15" applyFont="1" applyAlignment="1">
      <alignment vertical="top"/>
    </xf>
    <xf numFmtId="178" fontId="1" fillId="0" borderId="0" xfId="15" applyNumberFormat="1" applyFont="1" applyAlignment="1">
      <alignment/>
    </xf>
    <xf numFmtId="178" fontId="2" fillId="0" borderId="1" xfId="15" applyNumberFormat="1" applyFont="1" applyBorder="1" applyAlignment="1">
      <alignment/>
    </xf>
    <xf numFmtId="178" fontId="2" fillId="0" borderId="1" xfId="15" applyNumberFormat="1" applyFont="1" applyBorder="1" applyAlignment="1">
      <alignment horizontal="right"/>
    </xf>
    <xf numFmtId="0" fontId="0" fillId="0" borderId="0" xfId="0" applyAlignment="1">
      <alignment horizontal="justify" vertical="top"/>
    </xf>
    <xf numFmtId="0" fontId="0" fillId="0" borderId="0" xfId="0" applyAlignment="1">
      <alignment/>
    </xf>
    <xf numFmtId="178" fontId="2" fillId="0" borderId="2" xfId="15" applyNumberFormat="1" applyFont="1" applyFill="1" applyBorder="1" applyAlignment="1">
      <alignment horizontal="left"/>
    </xf>
    <xf numFmtId="0" fontId="0" fillId="0" borderId="0" xfId="0" applyAlignment="1">
      <alignment horizontal="justify" wrapText="1"/>
    </xf>
    <xf numFmtId="0" fontId="1" fillId="0" borderId="0" xfId="23" applyFont="1" applyFill="1" applyAlignment="1">
      <alignment horizontal="justify"/>
      <protection/>
    </xf>
    <xf numFmtId="0" fontId="2" fillId="0" borderId="0" xfId="23" applyFont="1" applyFill="1" applyAlignment="1">
      <alignment horizontal="justify"/>
      <protection/>
    </xf>
    <xf numFmtId="3" fontId="2" fillId="0" borderId="0" xfId="23" applyNumberFormat="1" applyFont="1" applyFill="1" applyBorder="1">
      <alignment/>
      <protection/>
    </xf>
    <xf numFmtId="0" fontId="2" fillId="0" borderId="0" xfId="23" applyFont="1" applyFill="1" applyAlignment="1">
      <alignment vertical="top"/>
      <protection/>
    </xf>
    <xf numFmtId="0" fontId="2" fillId="0" borderId="0" xfId="0" applyFont="1" applyFill="1" applyBorder="1" applyAlignment="1">
      <alignment vertical="top" wrapText="1"/>
    </xf>
    <xf numFmtId="3" fontId="2" fillId="0" borderId="0" xfId="0" applyNumberFormat="1" applyFont="1" applyFill="1" applyBorder="1" applyAlignment="1">
      <alignment vertical="top" wrapText="1"/>
    </xf>
    <xf numFmtId="15" fontId="1" fillId="0" borderId="0" xfId="21" applyNumberFormat="1" applyFont="1" applyFill="1">
      <alignment/>
      <protection/>
    </xf>
    <xf numFmtId="0" fontId="0" fillId="0" borderId="0" xfId="0" applyFont="1" applyFill="1" applyAlignment="1">
      <alignment/>
    </xf>
    <xf numFmtId="0" fontId="2" fillId="0" borderId="0" xfId="0" applyFont="1" applyAlignment="1">
      <alignment horizontal="justify" vertical="center"/>
    </xf>
    <xf numFmtId="0" fontId="0" fillId="0" borderId="0" xfId="0" applyFont="1" applyFill="1" applyAlignment="1">
      <alignment horizontal="justify" vertical="center"/>
    </xf>
    <xf numFmtId="0" fontId="2"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xf>
    <xf numFmtId="0" fontId="2" fillId="0" borderId="0" xfId="0" applyFont="1" applyFill="1" applyAlignment="1">
      <alignment horizontal="justify" vertical="top"/>
    </xf>
    <xf numFmtId="0" fontId="2" fillId="0" borderId="0" xfId="0" applyFont="1" applyAlignment="1">
      <alignment horizontal="justify" vertical="top" wrapText="1"/>
    </xf>
    <xf numFmtId="186" fontId="2" fillId="0" borderId="0" xfId="0" applyNumberFormat="1" applyFont="1" applyFill="1" applyAlignment="1">
      <alignment horizontal="justify" vertical="top"/>
    </xf>
    <xf numFmtId="0" fontId="0" fillId="0" borderId="0" xfId="0" applyFont="1" applyAlignment="1">
      <alignment horizontal="justify" vertical="top"/>
    </xf>
    <xf numFmtId="0" fontId="1" fillId="0" borderId="0" xfId="23" applyFont="1" applyFill="1" applyAlignment="1">
      <alignment horizontal="center"/>
      <protection/>
    </xf>
    <xf numFmtId="0" fontId="1" fillId="0" borderId="1" xfId="0" applyFont="1" applyFill="1" applyBorder="1" applyAlignment="1">
      <alignment horizontal="center"/>
    </xf>
    <xf numFmtId="178" fontId="16" fillId="0" borderId="0" xfId="15" applyNumberFormat="1" applyFont="1" applyAlignment="1">
      <alignment horizontal="center"/>
    </xf>
    <xf numFmtId="177" fontId="2" fillId="0" borderId="0" xfId="15" applyFont="1" applyFill="1" applyAlignment="1">
      <alignment vertical="top" wrapText="1"/>
    </xf>
    <xf numFmtId="177" fontId="1" fillId="0" borderId="0" xfId="15" applyFont="1" applyFill="1" applyAlignment="1">
      <alignment horizontal="left" vertical="top"/>
    </xf>
    <xf numFmtId="177" fontId="2" fillId="0" borderId="0" xfId="15" applyFont="1" applyFill="1" applyAlignment="1">
      <alignment horizontal="left" vertical="top" wrapText="1"/>
    </xf>
    <xf numFmtId="0" fontId="2" fillId="0" borderId="0" xfId="23" applyNumberFormat="1" applyFont="1" applyAlignment="1">
      <alignment horizontal="justify" vertical="top"/>
      <protection/>
    </xf>
    <xf numFmtId="0" fontId="2" fillId="0" borderId="0" xfId="23" applyFont="1" applyAlignment="1">
      <alignment horizontal="justify" vertical="top"/>
      <protection/>
    </xf>
    <xf numFmtId="0" fontId="2" fillId="0" borderId="0" xfId="23" applyFont="1" applyFill="1" applyAlignment="1">
      <alignment horizontal="justify" vertical="top"/>
      <protection/>
    </xf>
    <xf numFmtId="0" fontId="2" fillId="0" borderId="0" xfId="0" applyFont="1" applyAlignment="1">
      <alignment horizontal="justify" vertical="center" wrapText="1"/>
    </xf>
    <xf numFmtId="0" fontId="0" fillId="0" borderId="0" xfId="0" applyFont="1" applyAlignment="1">
      <alignment horizontal="justify" vertical="center"/>
    </xf>
    <xf numFmtId="0" fontId="2" fillId="0" borderId="0" xfId="23" applyFont="1" applyFill="1" applyAlignment="1">
      <alignment vertical="top" wrapText="1"/>
      <protection/>
    </xf>
    <xf numFmtId="0" fontId="2" fillId="0" borderId="0" xfId="23" applyFont="1" applyFill="1" applyAlignment="1">
      <alignment horizontal="justify" vertical="center"/>
      <protection/>
    </xf>
    <xf numFmtId="0" fontId="2" fillId="0" borderId="0" xfId="22" applyFont="1" applyFill="1" applyAlignment="1">
      <alignment horizontal="justify" vertical="center"/>
      <protection/>
    </xf>
    <xf numFmtId="0" fontId="0" fillId="0" borderId="0" xfId="0" applyFill="1" applyAlignment="1">
      <alignment/>
    </xf>
    <xf numFmtId="0" fontId="2" fillId="0" borderId="0" xfId="0" applyFont="1" applyBorder="1" applyAlignment="1">
      <alignment horizontal="left" vertical="top" wrapText="1"/>
    </xf>
    <xf numFmtId="0" fontId="2" fillId="0" borderId="0" xfId="23" applyFont="1" applyFill="1" applyAlignment="1">
      <alignment horizontal="justify" vertical="top" wrapText="1"/>
      <protection/>
    </xf>
    <xf numFmtId="0" fontId="0" fillId="0" borderId="0" xfId="0" applyAlignment="1">
      <alignment horizontal="justify" vertical="top" wrapText="1"/>
    </xf>
    <xf numFmtId="0" fontId="2" fillId="0" borderId="0" xfId="23" applyFont="1" applyFill="1" applyAlignment="1">
      <alignment horizontal="justify" vertical="center" wrapText="1"/>
      <protection/>
    </xf>
    <xf numFmtId="0" fontId="0" fillId="0" borderId="0" xfId="0" applyFont="1" applyAlignment="1">
      <alignment horizontal="justify" vertical="center" wrapText="1"/>
    </xf>
    <xf numFmtId="0" fontId="1" fillId="0" borderId="0" xfId="23" applyFont="1" applyFill="1" applyBorder="1" applyAlignment="1">
      <alignment horizontal="justify" vertical="top" wrapText="1"/>
      <protection/>
    </xf>
    <xf numFmtId="0" fontId="2" fillId="0" borderId="0" xfId="23" applyNumberFormat="1" applyFont="1" applyFill="1" applyAlignment="1">
      <alignment horizontal="justify" vertical="top"/>
      <protection/>
    </xf>
    <xf numFmtId="0" fontId="0" fillId="0" borderId="0" xfId="0" applyFont="1" applyAlignment="1">
      <alignment horizontal="justify" vertical="top" wrapText="1"/>
    </xf>
    <xf numFmtId="0" fontId="2" fillId="0" borderId="0" xfId="23" applyFont="1" applyFill="1" applyAlignment="1">
      <alignment horizontal="justify" vertical="justify"/>
      <protection/>
    </xf>
    <xf numFmtId="0" fontId="0" fillId="0" borderId="0" xfId="0" applyFont="1" applyAlignment="1">
      <alignment horizontal="justify" vertical="justify"/>
    </xf>
    <xf numFmtId="0" fontId="2" fillId="0" borderId="0" xfId="23" applyFont="1" applyFill="1" applyAlignment="1">
      <alignment horizontal="left" vertical="justify"/>
      <protection/>
    </xf>
    <xf numFmtId="0" fontId="0" fillId="0" borderId="0" xfId="0" applyFont="1" applyAlignment="1">
      <alignment horizontal="left" vertical="justify"/>
    </xf>
    <xf numFmtId="0" fontId="2" fillId="0" borderId="0" xfId="0" applyFont="1" applyFill="1" applyAlignment="1">
      <alignment horizontal="justify" vertical="center" wrapText="1"/>
    </xf>
    <xf numFmtId="0" fontId="0" fillId="0" borderId="0" xfId="0" applyAlignment="1">
      <alignment wrapText="1"/>
    </xf>
    <xf numFmtId="0" fontId="2" fillId="0" borderId="0" xfId="23" applyFont="1" applyFill="1" applyAlignment="1">
      <alignment horizontal="justify" wrapText="1"/>
      <protection/>
    </xf>
    <xf numFmtId="0" fontId="0" fillId="0" borderId="0" xfId="0" applyAlignment="1">
      <alignment horizontal="justify" vertical="center"/>
    </xf>
    <xf numFmtId="0" fontId="0" fillId="0" borderId="0" xfId="0" applyAlignment="1">
      <alignment horizontal="justify" vertical="center" wrapText="1"/>
    </xf>
  </cellXfs>
  <cellStyles count="12">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SB3Q04" xfId="22"/>
    <cellStyle name="Normal_GW 1Q2005 Qtrly Rpt" xfId="23"/>
    <cellStyle name="Normal_SCIPACK Jul'04 Conso announcemen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64</xdr:row>
      <xdr:rowOff>47625</xdr:rowOff>
    </xdr:from>
    <xdr:ext cx="76200" cy="200025"/>
    <xdr:sp>
      <xdr:nvSpPr>
        <xdr:cNvPr id="1" name="TextBox 2"/>
        <xdr:cNvSpPr txBox="1">
          <a:spLocks noChangeArrowheads="1"/>
        </xdr:cNvSpPr>
      </xdr:nvSpPr>
      <xdr:spPr>
        <a:xfrm>
          <a:off x="3933825" y="12611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1</xdr:col>
      <xdr:colOff>361950</xdr:colOff>
      <xdr:row>3</xdr:row>
      <xdr:rowOff>114300</xdr:rowOff>
    </xdr:to>
    <xdr:pic>
      <xdr:nvPicPr>
        <xdr:cNvPr id="2" name="Picture 4"/>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53</xdr:row>
      <xdr:rowOff>47625</xdr:rowOff>
    </xdr:from>
    <xdr:ext cx="76200" cy="200025"/>
    <xdr:sp>
      <xdr:nvSpPr>
        <xdr:cNvPr id="1" name="TextBox 2"/>
        <xdr:cNvSpPr txBox="1">
          <a:spLocks noChangeArrowheads="1"/>
        </xdr:cNvSpPr>
      </xdr:nvSpPr>
      <xdr:spPr>
        <a:xfrm>
          <a:off x="3057525" y="1030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3</xdr:col>
      <xdr:colOff>266700</xdr:colOff>
      <xdr:row>3</xdr:row>
      <xdr:rowOff>114300</xdr:rowOff>
    </xdr:to>
    <xdr:pic>
      <xdr:nvPicPr>
        <xdr:cNvPr id="2" name="Picture 5"/>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742950</xdr:colOff>
      <xdr:row>4</xdr:row>
      <xdr:rowOff>66675</xdr:rowOff>
    </xdr:to>
    <xdr:pic>
      <xdr:nvPicPr>
        <xdr:cNvPr id="1" name="Picture 3"/>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106</xdr:row>
      <xdr:rowOff>47625</xdr:rowOff>
    </xdr:from>
    <xdr:ext cx="76200" cy="200025"/>
    <xdr:sp>
      <xdr:nvSpPr>
        <xdr:cNvPr id="1" name="TextBox 2"/>
        <xdr:cNvSpPr txBox="1">
          <a:spLocks noChangeArrowheads="1"/>
        </xdr:cNvSpPr>
      </xdr:nvSpPr>
      <xdr:spPr>
        <a:xfrm>
          <a:off x="3457575" y="12982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58</xdr:row>
      <xdr:rowOff>0</xdr:rowOff>
    </xdr:from>
    <xdr:to>
      <xdr:col>1</xdr:col>
      <xdr:colOff>342900</xdr:colOff>
      <xdr:row>58</xdr:row>
      <xdr:rowOff>0</xdr:rowOff>
    </xdr:to>
    <xdr:sp>
      <xdr:nvSpPr>
        <xdr:cNvPr id="2" name="Line 5"/>
        <xdr:cNvSpPr>
          <a:spLocks/>
        </xdr:cNvSpPr>
      </xdr:nvSpPr>
      <xdr:spPr>
        <a:xfrm>
          <a:off x="38100" y="9277350"/>
          <a:ext cx="5143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106</xdr:row>
      <xdr:rowOff>47625</xdr:rowOff>
    </xdr:from>
    <xdr:ext cx="76200" cy="200025"/>
    <xdr:sp>
      <xdr:nvSpPr>
        <xdr:cNvPr id="3" name="TextBox 7"/>
        <xdr:cNvSpPr txBox="1">
          <a:spLocks noChangeArrowheads="1"/>
        </xdr:cNvSpPr>
      </xdr:nvSpPr>
      <xdr:spPr>
        <a:xfrm>
          <a:off x="4495800" y="12982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485775</xdr:colOff>
      <xdr:row>4</xdr:row>
      <xdr:rowOff>66675</xdr:rowOff>
    </xdr:to>
    <xdr:pic>
      <xdr:nvPicPr>
        <xdr:cNvPr id="4" name="Picture 8"/>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199</xdr:row>
      <xdr:rowOff>0</xdr:rowOff>
    </xdr:from>
    <xdr:to>
      <xdr:col>8</xdr:col>
      <xdr:colOff>0</xdr:colOff>
      <xdr:row>199</xdr:row>
      <xdr:rowOff>0</xdr:rowOff>
    </xdr:to>
    <xdr:sp>
      <xdr:nvSpPr>
        <xdr:cNvPr id="1" name="Text 18"/>
        <xdr:cNvSpPr txBox="1">
          <a:spLocks noChangeArrowheads="1"/>
        </xdr:cNvSpPr>
      </xdr:nvSpPr>
      <xdr:spPr>
        <a:xfrm>
          <a:off x="371475" y="36737925"/>
          <a:ext cx="59912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135</xdr:row>
      <xdr:rowOff>0</xdr:rowOff>
    </xdr:from>
    <xdr:to>
      <xdr:col>8</xdr:col>
      <xdr:colOff>0</xdr:colOff>
      <xdr:row>135</xdr:row>
      <xdr:rowOff>0</xdr:rowOff>
    </xdr:to>
    <xdr:sp>
      <xdr:nvSpPr>
        <xdr:cNvPr id="2" name="TextBox 2"/>
        <xdr:cNvSpPr txBox="1">
          <a:spLocks noChangeArrowheads="1"/>
        </xdr:cNvSpPr>
      </xdr:nvSpPr>
      <xdr:spPr>
        <a:xfrm>
          <a:off x="381000" y="26250900"/>
          <a:ext cx="598170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135</xdr:row>
      <xdr:rowOff>0</xdr:rowOff>
    </xdr:from>
    <xdr:to>
      <xdr:col>8</xdr:col>
      <xdr:colOff>0</xdr:colOff>
      <xdr:row>135</xdr:row>
      <xdr:rowOff>0</xdr:rowOff>
    </xdr:to>
    <xdr:sp>
      <xdr:nvSpPr>
        <xdr:cNvPr id="3" name="TextBox 3"/>
        <xdr:cNvSpPr txBox="1">
          <a:spLocks noChangeArrowheads="1"/>
        </xdr:cNvSpPr>
      </xdr:nvSpPr>
      <xdr:spPr>
        <a:xfrm>
          <a:off x="361950" y="26250900"/>
          <a:ext cx="60007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55</xdr:row>
      <xdr:rowOff>0</xdr:rowOff>
    </xdr:from>
    <xdr:to>
      <xdr:col>8</xdr:col>
      <xdr:colOff>0</xdr:colOff>
      <xdr:row>55</xdr:row>
      <xdr:rowOff>0</xdr:rowOff>
    </xdr:to>
    <xdr:sp>
      <xdr:nvSpPr>
        <xdr:cNvPr id="4" name="Text 18"/>
        <xdr:cNvSpPr txBox="1">
          <a:spLocks noChangeArrowheads="1"/>
        </xdr:cNvSpPr>
      </xdr:nvSpPr>
      <xdr:spPr>
        <a:xfrm>
          <a:off x="371475" y="10410825"/>
          <a:ext cx="59912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editAs="oneCell">
    <xdr:from>
      <xdr:col>0</xdr:col>
      <xdr:colOff>0</xdr:colOff>
      <xdr:row>0</xdr:row>
      <xdr:rowOff>0</xdr:rowOff>
    </xdr:from>
    <xdr:to>
      <xdr:col>4</xdr:col>
      <xdr:colOff>781050</xdr:colOff>
      <xdr:row>4</xdr:row>
      <xdr:rowOff>66675</xdr:rowOff>
    </xdr:to>
    <xdr:pic>
      <xdr:nvPicPr>
        <xdr:cNvPr id="5" name="Picture 8"/>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twoCellAnchor>
    <xdr:from>
      <xdr:col>0</xdr:col>
      <xdr:colOff>9525</xdr:colOff>
      <xdr:row>199</xdr:row>
      <xdr:rowOff>0</xdr:rowOff>
    </xdr:from>
    <xdr:to>
      <xdr:col>7</xdr:col>
      <xdr:colOff>523875</xdr:colOff>
      <xdr:row>199</xdr:row>
      <xdr:rowOff>0</xdr:rowOff>
    </xdr:to>
    <xdr:sp>
      <xdr:nvSpPr>
        <xdr:cNvPr id="6" name="Text 18"/>
        <xdr:cNvSpPr txBox="1">
          <a:spLocks noChangeArrowheads="1"/>
        </xdr:cNvSpPr>
      </xdr:nvSpPr>
      <xdr:spPr>
        <a:xfrm>
          <a:off x="9525" y="36737925"/>
          <a:ext cx="60007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60"/>
  <sheetViews>
    <sheetView view="pageBreakPreview" zoomScaleSheetLayoutView="100" workbookViewId="0" topLeftCell="A1">
      <selection activeCell="G7" sqref="G7"/>
    </sheetView>
  </sheetViews>
  <sheetFormatPr defaultColWidth="9.140625" defaultRowHeight="12.75"/>
  <cols>
    <col min="1" max="1" width="53.7109375" style="90" customWidth="1"/>
    <col min="2" max="2" width="12.57421875" style="20" customWidth="1"/>
    <col min="3" max="3" width="3.7109375" style="20" customWidth="1"/>
    <col min="4" max="4" width="12.57421875" style="21" bestFit="1" customWidth="1"/>
    <col min="5" max="16384" width="9.140625" style="20" customWidth="1"/>
  </cols>
  <sheetData>
    <row r="1" ht="15.75" customHeight="1">
      <c r="A1" s="132"/>
    </row>
    <row r="2" ht="15.75" customHeight="1">
      <c r="A2" s="133"/>
    </row>
    <row r="3" ht="15.75" customHeight="1">
      <c r="A3" s="133"/>
    </row>
    <row r="4" ht="15.75" customHeight="1">
      <c r="A4" s="133"/>
    </row>
    <row r="5" ht="15.75" customHeight="1">
      <c r="A5" s="132" t="s">
        <v>247</v>
      </c>
    </row>
    <row r="6" ht="15.75" customHeight="1">
      <c r="A6" s="132" t="s">
        <v>256</v>
      </c>
    </row>
    <row r="7" ht="15.75" customHeight="1">
      <c r="A7" s="132"/>
    </row>
    <row r="8" ht="15.75" customHeight="1"/>
    <row r="9" spans="2:4" ht="15.75" customHeight="1">
      <c r="B9" s="41"/>
      <c r="D9" s="41"/>
    </row>
    <row r="10" spans="2:4" ht="15.75" customHeight="1">
      <c r="B10" s="99" t="s">
        <v>113</v>
      </c>
      <c r="D10" s="99" t="s">
        <v>59</v>
      </c>
    </row>
    <row r="11" spans="2:4" ht="15.75" customHeight="1">
      <c r="B11" s="99" t="s">
        <v>60</v>
      </c>
      <c r="D11" s="99" t="s">
        <v>60</v>
      </c>
    </row>
    <row r="12" spans="2:4" ht="15.75" customHeight="1">
      <c r="B12" s="99" t="s">
        <v>257</v>
      </c>
      <c r="C12" s="26"/>
      <c r="D12" s="130" t="s">
        <v>132</v>
      </c>
    </row>
    <row r="13" spans="1:4" ht="15.75" customHeight="1">
      <c r="A13" s="132" t="s">
        <v>193</v>
      </c>
      <c r="B13" s="99" t="s">
        <v>11</v>
      </c>
      <c r="C13" s="99"/>
      <c r="D13" s="99" t="s">
        <v>11</v>
      </c>
    </row>
    <row r="14" ht="15.75" customHeight="1">
      <c r="A14" s="132" t="s">
        <v>107</v>
      </c>
    </row>
    <row r="15" spans="1:4" s="4" customFormat="1" ht="15.75" customHeight="1">
      <c r="A15" s="138" t="s">
        <v>61</v>
      </c>
      <c r="B15" s="4">
        <v>82820</v>
      </c>
      <c r="D15" s="4">
        <f>80636-D16</f>
        <v>73123</v>
      </c>
    </row>
    <row r="16" spans="1:4" s="4" customFormat="1" ht="15.75" customHeight="1">
      <c r="A16" s="138" t="s">
        <v>168</v>
      </c>
      <c r="B16" s="4">
        <v>7390</v>
      </c>
      <c r="D16" s="4">
        <v>7513</v>
      </c>
    </row>
    <row r="17" spans="1:4" s="4" customFormat="1" ht="15.75" customHeight="1">
      <c r="A17" s="139" t="s">
        <v>102</v>
      </c>
      <c r="B17" s="4">
        <v>6</v>
      </c>
      <c r="D17" s="4">
        <v>7</v>
      </c>
    </row>
    <row r="18" spans="1:4" s="4" customFormat="1" ht="15.75" customHeight="1">
      <c r="A18" s="90"/>
      <c r="B18" s="25">
        <f>SUM(B15:B17)</f>
        <v>90216</v>
      </c>
      <c r="D18" s="25">
        <f>SUM(D15:D17)</f>
        <v>80643</v>
      </c>
    </row>
    <row r="19" s="4" customFormat="1" ht="15.75" customHeight="1">
      <c r="A19" s="132"/>
    </row>
    <row r="20" s="4" customFormat="1" ht="15.75" customHeight="1">
      <c r="A20" s="140" t="s">
        <v>62</v>
      </c>
    </row>
    <row r="21" spans="1:4" s="4" customFormat="1" ht="15.75" customHeight="1">
      <c r="A21" s="138" t="s">
        <v>12</v>
      </c>
      <c r="B21" s="29">
        <v>23144</v>
      </c>
      <c r="C21" s="29"/>
      <c r="D21" s="29">
        <v>17070</v>
      </c>
    </row>
    <row r="22" spans="1:4" s="4" customFormat="1" ht="15.75" customHeight="1">
      <c r="A22" s="138" t="s">
        <v>204</v>
      </c>
      <c r="B22" s="29">
        <v>24118</v>
      </c>
      <c r="C22" s="29"/>
      <c r="D22" s="29">
        <v>20575</v>
      </c>
    </row>
    <row r="23" spans="1:4" s="4" customFormat="1" ht="15.75" customHeight="1">
      <c r="A23" s="138" t="s">
        <v>253</v>
      </c>
      <c r="B23" s="29">
        <v>2715</v>
      </c>
      <c r="C23" s="29"/>
      <c r="D23" s="29">
        <v>970</v>
      </c>
    </row>
    <row r="24" spans="1:4" s="4" customFormat="1" ht="15.75" customHeight="1">
      <c r="A24" s="138" t="s">
        <v>227</v>
      </c>
      <c r="B24" s="29">
        <v>1650</v>
      </c>
      <c r="C24" s="29"/>
      <c r="D24" s="29">
        <f>671+1540</f>
        <v>2211</v>
      </c>
    </row>
    <row r="25" spans="1:4" s="4" customFormat="1" ht="15.75" customHeight="1">
      <c r="A25" s="13"/>
      <c r="B25" s="25">
        <f>SUM(B21:B24)</f>
        <v>51627</v>
      </c>
      <c r="C25" s="29"/>
      <c r="D25" s="25">
        <f>SUM(D21:D24)</f>
        <v>40826</v>
      </c>
    </row>
    <row r="26" spans="1:4" s="4" customFormat="1" ht="15.75" customHeight="1" thickBot="1">
      <c r="A26" s="141" t="s">
        <v>194</v>
      </c>
      <c r="B26" s="129">
        <f>+B25+B18</f>
        <v>141843</v>
      </c>
      <c r="C26" s="29"/>
      <c r="D26" s="129">
        <f>+D25+D18</f>
        <v>121469</v>
      </c>
    </row>
    <row r="27" spans="1:4" s="4" customFormat="1" ht="15.75" customHeight="1">
      <c r="A27" s="13"/>
      <c r="B27" s="29"/>
      <c r="C27" s="29"/>
      <c r="D27" s="29"/>
    </row>
    <row r="28" spans="1:4" s="4" customFormat="1" ht="15.75" customHeight="1">
      <c r="A28" s="13"/>
      <c r="B28" s="29"/>
      <c r="C28" s="29"/>
      <c r="D28" s="29"/>
    </row>
    <row r="29" spans="1:4" s="4" customFormat="1" ht="15.75" customHeight="1">
      <c r="A29" s="141" t="s">
        <v>195</v>
      </c>
      <c r="B29" s="29"/>
      <c r="C29" s="29"/>
      <c r="D29" s="29"/>
    </row>
    <row r="30" spans="1:4" s="4" customFormat="1" ht="15.75" customHeight="1">
      <c r="A30" s="141" t="s">
        <v>196</v>
      </c>
      <c r="B30" s="29"/>
      <c r="C30" s="29"/>
      <c r="D30" s="29"/>
    </row>
    <row r="31" spans="1:4" s="4" customFormat="1" ht="15.75" customHeight="1">
      <c r="A31" s="13" t="s">
        <v>9</v>
      </c>
      <c r="B31" s="4">
        <v>60000</v>
      </c>
      <c r="C31" s="20"/>
      <c r="D31" s="4">
        <v>48000</v>
      </c>
    </row>
    <row r="32" spans="1:4" s="4" customFormat="1" ht="15.75" customHeight="1">
      <c r="A32" s="13" t="s">
        <v>167</v>
      </c>
      <c r="B32" s="29">
        <v>0</v>
      </c>
      <c r="C32" s="20"/>
      <c r="D32" s="29">
        <v>9203</v>
      </c>
    </row>
    <row r="33" spans="1:4" s="4" customFormat="1" ht="15.75" customHeight="1">
      <c r="A33" s="90" t="s">
        <v>198</v>
      </c>
      <c r="B33" s="29">
        <v>0</v>
      </c>
      <c r="C33" s="20"/>
      <c r="D33" s="29">
        <v>11276</v>
      </c>
    </row>
    <row r="34" spans="1:4" s="4" customFormat="1" ht="15.75" customHeight="1">
      <c r="A34" s="90" t="s">
        <v>197</v>
      </c>
      <c r="B34" s="29">
        <v>23602</v>
      </c>
      <c r="C34" s="20"/>
      <c r="D34" s="29">
        <v>10396</v>
      </c>
    </row>
    <row r="35" spans="1:4" s="4" customFormat="1" ht="15.75" customHeight="1">
      <c r="A35" s="132" t="s">
        <v>199</v>
      </c>
      <c r="B35" s="25">
        <f>SUM(B31:B34)</f>
        <v>83602</v>
      </c>
      <c r="C35" s="20"/>
      <c r="D35" s="25">
        <f>SUM(D31:D34)</f>
        <v>78875</v>
      </c>
    </row>
    <row r="36" spans="1:4" s="4" customFormat="1" ht="15.75" customHeight="1">
      <c r="A36" s="13"/>
      <c r="B36" s="29"/>
      <c r="C36" s="29"/>
      <c r="D36" s="29"/>
    </row>
    <row r="37" spans="1:4" s="4" customFormat="1" ht="15.75" customHeight="1">
      <c r="A37" s="13"/>
      <c r="B37" s="29"/>
      <c r="C37" s="29"/>
      <c r="D37" s="29"/>
    </row>
    <row r="38" spans="1:4" s="4" customFormat="1" ht="15.75" customHeight="1">
      <c r="A38" s="140" t="s">
        <v>200</v>
      </c>
      <c r="B38" s="29"/>
      <c r="C38" s="29"/>
      <c r="D38" s="29"/>
    </row>
    <row r="39" spans="1:4" ht="15.75" customHeight="1">
      <c r="A39" s="90" t="s">
        <v>203</v>
      </c>
      <c r="B39" s="29">
        <v>4359</v>
      </c>
      <c r="D39" s="29">
        <v>6602</v>
      </c>
    </row>
    <row r="40" spans="1:7" ht="15.75" customHeight="1">
      <c r="A40" s="90" t="s">
        <v>202</v>
      </c>
      <c r="B40" s="29">
        <v>10152</v>
      </c>
      <c r="D40" s="29">
        <v>7885</v>
      </c>
      <c r="E40" s="32"/>
      <c r="F40" s="32"/>
      <c r="G40" s="32"/>
    </row>
    <row r="41" spans="1:4" s="4" customFormat="1" ht="15.75" customHeight="1">
      <c r="A41" s="13"/>
      <c r="B41" s="25">
        <f>SUM(B39:B40)</f>
        <v>14511</v>
      </c>
      <c r="C41" s="29"/>
      <c r="D41" s="25">
        <f>SUM(D39:D40)</f>
        <v>14487</v>
      </c>
    </row>
    <row r="42" spans="1:4" s="4" customFormat="1" ht="15.75" customHeight="1">
      <c r="A42" s="90"/>
      <c r="B42" s="29"/>
      <c r="C42" s="29"/>
      <c r="D42" s="29"/>
    </row>
    <row r="43" spans="1:4" s="4" customFormat="1" ht="15.75" customHeight="1">
      <c r="A43" s="140" t="s">
        <v>201</v>
      </c>
      <c r="B43" s="29"/>
      <c r="C43" s="29"/>
      <c r="D43" s="29"/>
    </row>
    <row r="44" spans="1:4" s="4" customFormat="1" ht="15.75" customHeight="1">
      <c r="A44" s="138" t="s">
        <v>203</v>
      </c>
      <c r="B44" s="29">
        <v>32424</v>
      </c>
      <c r="C44" s="29"/>
      <c r="D44" s="29">
        <f>13641+4064</f>
        <v>17705</v>
      </c>
    </row>
    <row r="45" spans="1:4" s="4" customFormat="1" ht="15.75" customHeight="1">
      <c r="A45" s="138" t="s">
        <v>205</v>
      </c>
      <c r="B45" s="29">
        <v>5328</v>
      </c>
      <c r="C45" s="29"/>
      <c r="D45" s="29">
        <v>4873</v>
      </c>
    </row>
    <row r="46" spans="1:4" s="4" customFormat="1" ht="15.75" customHeight="1">
      <c r="A46" s="138" t="s">
        <v>206</v>
      </c>
      <c r="B46" s="29">
        <v>5862</v>
      </c>
      <c r="C46" s="29"/>
      <c r="D46" s="29">
        <v>5468</v>
      </c>
    </row>
    <row r="47" spans="1:4" s="4" customFormat="1" ht="15.75" customHeight="1">
      <c r="A47" s="138" t="s">
        <v>158</v>
      </c>
      <c r="B47" s="29">
        <v>116</v>
      </c>
      <c r="C47" s="29"/>
      <c r="D47" s="29">
        <v>61</v>
      </c>
    </row>
    <row r="48" spans="1:4" s="4" customFormat="1" ht="15.75" customHeight="1">
      <c r="A48" s="138"/>
      <c r="B48" s="25">
        <f>SUM(B44:B47)</f>
        <v>43730</v>
      </c>
      <c r="C48" s="29"/>
      <c r="D48" s="25">
        <f>SUM(D44:D47)</f>
        <v>28107</v>
      </c>
    </row>
    <row r="49" spans="1:4" s="4" customFormat="1" ht="15.75" customHeight="1">
      <c r="A49" s="140" t="s">
        <v>207</v>
      </c>
      <c r="B49" s="25">
        <f>+B48+B41</f>
        <v>58241</v>
      </c>
      <c r="D49" s="25">
        <f>+D48+D41</f>
        <v>42594</v>
      </c>
    </row>
    <row r="50" spans="1:4" s="4" customFormat="1" ht="15.75" customHeight="1" thickBot="1">
      <c r="A50" s="140" t="s">
        <v>217</v>
      </c>
      <c r="B50" s="129">
        <f>+B49+B35</f>
        <v>141843</v>
      </c>
      <c r="D50" s="129">
        <f>+D49+D35</f>
        <v>121469</v>
      </c>
    </row>
    <row r="51" s="4" customFormat="1" ht="15.75" customHeight="1">
      <c r="A51" s="138"/>
    </row>
    <row r="52" spans="1:4" ht="15.75" customHeight="1">
      <c r="A52" s="142"/>
      <c r="B52" s="42"/>
      <c r="D52" s="42"/>
    </row>
    <row r="53" spans="1:4" ht="15.75" customHeight="1">
      <c r="A53" s="139" t="s">
        <v>228</v>
      </c>
      <c r="B53" s="72">
        <f>+B54/240000</f>
        <v>0.34834166666666666</v>
      </c>
      <c r="C53" s="43"/>
      <c r="D53" s="72">
        <f>+D54/192000</f>
        <v>0.4108072916666667</v>
      </c>
    </row>
    <row r="54" spans="1:4" ht="15.75" customHeight="1">
      <c r="A54" s="139" t="s">
        <v>160</v>
      </c>
      <c r="B54" s="29">
        <f>+B35</f>
        <v>83602</v>
      </c>
      <c r="C54" s="29"/>
      <c r="D54" s="29">
        <f>+D35</f>
        <v>78875</v>
      </c>
    </row>
    <row r="55" spans="1:2" ht="9" customHeight="1">
      <c r="A55" s="142"/>
      <c r="B55" s="42"/>
    </row>
    <row r="56" ht="15.75" customHeight="1">
      <c r="B56" s="32"/>
    </row>
    <row r="57" spans="1:7" ht="15.75" customHeight="1">
      <c r="A57" s="176" t="s">
        <v>240</v>
      </c>
      <c r="B57" s="177"/>
      <c r="C57" s="177"/>
      <c r="D57" s="177"/>
      <c r="E57" s="70"/>
      <c r="F57" s="2"/>
      <c r="G57" s="2"/>
    </row>
    <row r="58" spans="1:7" ht="15.75" customHeight="1">
      <c r="A58" s="177"/>
      <c r="B58" s="177"/>
      <c r="C58" s="177"/>
      <c r="D58" s="177"/>
      <c r="E58" s="68"/>
      <c r="F58" s="69"/>
      <c r="G58" s="69"/>
    </row>
    <row r="59" spans="1:4" ht="15.75" customHeight="1">
      <c r="A59" s="137"/>
      <c r="B59" s="59"/>
      <c r="C59" s="59"/>
      <c r="D59" s="59"/>
    </row>
    <row r="60" spans="2:4" ht="15.75" customHeight="1">
      <c r="B60" s="32">
        <f>+B50-B26</f>
        <v>0</v>
      </c>
      <c r="C60" s="32"/>
      <c r="D60" s="32">
        <f>+D50-D26</f>
        <v>0</v>
      </c>
    </row>
  </sheetData>
  <mergeCells count="1">
    <mergeCell ref="A57:D58"/>
  </mergeCells>
  <printOptions/>
  <pageMargins left="1.25" right="1" top="0.75" bottom="0.5" header="0.5" footer="0.5"/>
  <pageSetup fitToHeight="1" fitToWidth="1"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1"/>
  <sheetViews>
    <sheetView view="pageBreakPreview" zoomScaleSheetLayoutView="100" workbookViewId="0" topLeftCell="A27">
      <selection activeCell="A45" sqref="A45"/>
    </sheetView>
  </sheetViews>
  <sheetFormatPr defaultColWidth="9.140625" defaultRowHeight="12.75"/>
  <cols>
    <col min="1" max="1" width="40.57421875" style="90" customWidth="1"/>
    <col min="2" max="2" width="12.57421875" style="20" customWidth="1"/>
    <col min="3" max="3" width="2.00390625" style="20" customWidth="1"/>
    <col min="4" max="4" width="13.140625" style="21" customWidth="1"/>
    <col min="5" max="5" width="2.00390625" style="20" customWidth="1"/>
    <col min="6" max="6" width="11.140625" style="21" customWidth="1"/>
    <col min="7" max="7" width="2.00390625" style="20" customWidth="1"/>
    <col min="8" max="8" width="12.8515625" style="21" bestFit="1" customWidth="1"/>
    <col min="9" max="10" width="9.140625" style="34" customWidth="1"/>
    <col min="11" max="11" width="11.140625" style="107" customWidth="1"/>
    <col min="12" max="16384" width="9.140625" style="20" customWidth="1"/>
  </cols>
  <sheetData>
    <row r="1" spans="1:11" ht="15.75" customHeight="1">
      <c r="A1" s="132"/>
      <c r="B1" s="44"/>
      <c r="C1" s="44"/>
      <c r="D1" s="44"/>
      <c r="E1" s="44"/>
      <c r="F1" s="44"/>
      <c r="G1" s="44"/>
      <c r="H1" s="44"/>
      <c r="K1" s="106"/>
    </row>
    <row r="2" spans="1:11" ht="15.75" customHeight="1">
      <c r="A2" s="133"/>
      <c r="B2" s="44"/>
      <c r="C2" s="44"/>
      <c r="D2" s="44"/>
      <c r="E2" s="44"/>
      <c r="F2" s="44"/>
      <c r="G2" s="44"/>
      <c r="H2" s="44"/>
      <c r="K2" s="106"/>
    </row>
    <row r="3" spans="1:11" ht="15.75" customHeight="1">
      <c r="A3" s="134"/>
      <c r="B3" s="44"/>
      <c r="C3" s="44"/>
      <c r="D3" s="44"/>
      <c r="E3" s="44"/>
      <c r="F3" s="44"/>
      <c r="G3" s="44"/>
      <c r="H3" s="44"/>
      <c r="K3" s="106"/>
    </row>
    <row r="4" spans="1:11" ht="15.75" customHeight="1">
      <c r="A4" s="134"/>
      <c r="B4" s="44"/>
      <c r="C4" s="44"/>
      <c r="D4" s="44"/>
      <c r="E4" s="44"/>
      <c r="F4" s="44"/>
      <c r="G4" s="44"/>
      <c r="H4" s="44"/>
      <c r="K4" s="106"/>
    </row>
    <row r="5" ht="15.75" customHeight="1">
      <c r="A5" s="132" t="s">
        <v>246</v>
      </c>
    </row>
    <row r="6" ht="15.75" customHeight="1">
      <c r="A6" s="132" t="s">
        <v>258</v>
      </c>
    </row>
    <row r="7" spans="1:2" ht="15.75" customHeight="1">
      <c r="A7" s="132"/>
      <c r="B7" s="21"/>
    </row>
    <row r="8" spans="1:2" ht="15.75" customHeight="1">
      <c r="A8" s="132"/>
      <c r="B8" s="21"/>
    </row>
    <row r="9" spans="1:11" ht="15.75" customHeight="1">
      <c r="A9" s="132"/>
      <c r="B9" s="178" t="s">
        <v>208</v>
      </c>
      <c r="C9" s="178"/>
      <c r="D9" s="178"/>
      <c r="F9" s="178" t="s">
        <v>261</v>
      </c>
      <c r="G9" s="178"/>
      <c r="H9" s="178"/>
      <c r="K9" s="34"/>
    </row>
    <row r="10" spans="1:11" ht="15.75" customHeight="1" hidden="1">
      <c r="A10" s="132"/>
      <c r="B10" s="41" t="s">
        <v>209</v>
      </c>
      <c r="C10" s="41"/>
      <c r="D10" s="41" t="s">
        <v>210</v>
      </c>
      <c r="F10" s="41" t="s">
        <v>211</v>
      </c>
      <c r="G10" s="41"/>
      <c r="H10" s="41" t="s">
        <v>212</v>
      </c>
      <c r="K10" s="108"/>
    </row>
    <row r="11" spans="2:11" ht="15.75" customHeight="1">
      <c r="B11" s="45" t="s">
        <v>257</v>
      </c>
      <c r="C11" s="45"/>
      <c r="D11" s="45" t="s">
        <v>132</v>
      </c>
      <c r="E11" s="45"/>
      <c r="F11" s="45" t="str">
        <f>B11</f>
        <v>31.12.06</v>
      </c>
      <c r="G11" s="45"/>
      <c r="H11" s="45" t="str">
        <f>D11</f>
        <v>31.12.05</v>
      </c>
      <c r="K11" s="109"/>
    </row>
    <row r="12" spans="2:11" ht="15.75" customHeight="1">
      <c r="B12" s="41" t="s">
        <v>11</v>
      </c>
      <c r="C12" s="26"/>
      <c r="D12" s="41" t="s">
        <v>11</v>
      </c>
      <c r="E12" s="26"/>
      <c r="F12" s="41" t="s">
        <v>11</v>
      </c>
      <c r="G12" s="26"/>
      <c r="H12" s="41" t="s">
        <v>11</v>
      </c>
      <c r="K12" s="108"/>
    </row>
    <row r="13" spans="1:8" ht="15.75" customHeight="1">
      <c r="A13" s="132"/>
      <c r="H13" s="88"/>
    </row>
    <row r="14" spans="1:11" s="4" customFormat="1" ht="15.75" customHeight="1">
      <c r="A14" s="90" t="s">
        <v>13</v>
      </c>
      <c r="B14" s="4">
        <v>31997</v>
      </c>
      <c r="D14" s="4">
        <v>28626</v>
      </c>
      <c r="F14" s="4">
        <f>24743+28410+35194+B14</f>
        <v>120344</v>
      </c>
      <c r="H14" s="4">
        <f>19182+20277+27947+D14</f>
        <v>96032</v>
      </c>
      <c r="I14" s="29"/>
      <c r="J14" s="29"/>
      <c r="K14" s="101"/>
    </row>
    <row r="15" spans="1:11" s="4" customFormat="1" ht="15.75" customHeight="1">
      <c r="A15" s="90"/>
      <c r="I15" s="29"/>
      <c r="J15" s="29"/>
      <c r="K15" s="101"/>
    </row>
    <row r="16" spans="1:11" s="4" customFormat="1" ht="15.75" customHeight="1">
      <c r="A16" s="90" t="s">
        <v>14</v>
      </c>
      <c r="B16" s="4">
        <v>-24583</v>
      </c>
      <c r="D16" s="4">
        <v>-20394</v>
      </c>
      <c r="F16" s="4">
        <f>-20616-24060-25729+B16</f>
        <v>-94988</v>
      </c>
      <c r="H16" s="4">
        <f>-16292-16451-20539+D16</f>
        <v>-73676</v>
      </c>
      <c r="I16" s="29"/>
      <c r="J16" s="29"/>
      <c r="K16" s="101"/>
    </row>
    <row r="17" spans="1:11" s="4" customFormat="1" ht="15.75" customHeight="1">
      <c r="A17" s="90"/>
      <c r="B17" s="5"/>
      <c r="D17" s="5"/>
      <c r="F17" s="5"/>
      <c r="H17" s="5"/>
      <c r="I17" s="29"/>
      <c r="J17" s="29"/>
      <c r="K17" s="101"/>
    </row>
    <row r="18" spans="1:11" s="4" customFormat="1" ht="15.75" customHeight="1">
      <c r="A18" s="132" t="s">
        <v>56</v>
      </c>
      <c r="B18" s="4">
        <f>SUM(B14:B17)</f>
        <v>7414</v>
      </c>
      <c r="D18" s="4">
        <f>SUM(D14:D17)</f>
        <v>8232</v>
      </c>
      <c r="F18" s="4">
        <f>SUM(F14:F17)</f>
        <v>25356</v>
      </c>
      <c r="H18" s="4">
        <f>SUM(H14:H17)</f>
        <v>22356</v>
      </c>
      <c r="I18" s="29"/>
      <c r="J18" s="29"/>
      <c r="K18" s="101"/>
    </row>
    <row r="19" spans="1:11" s="4" customFormat="1" ht="15.75" customHeight="1">
      <c r="A19" s="90"/>
      <c r="B19" s="86"/>
      <c r="D19" s="22"/>
      <c r="H19" s="22"/>
      <c r="I19" s="29"/>
      <c r="J19" s="29"/>
      <c r="K19" s="101"/>
    </row>
    <row r="20" spans="1:11" s="4" customFormat="1" ht="15.75" customHeight="1">
      <c r="A20" s="90" t="s">
        <v>47</v>
      </c>
      <c r="B20" s="4">
        <v>17</v>
      </c>
      <c r="D20" s="4">
        <f>7+152</f>
        <v>159</v>
      </c>
      <c r="F20" s="4">
        <f>15+7+46+B20</f>
        <v>85</v>
      </c>
      <c r="H20" s="4">
        <f>276+157+173+D20</f>
        <v>765</v>
      </c>
      <c r="I20" s="29"/>
      <c r="J20" s="29"/>
      <c r="K20" s="101"/>
    </row>
    <row r="21" spans="1:11" s="4" customFormat="1" ht="15.75" customHeight="1">
      <c r="A21" s="90"/>
      <c r="I21" s="29"/>
      <c r="J21" s="29"/>
      <c r="K21" s="101"/>
    </row>
    <row r="22" spans="1:11" s="4" customFormat="1" ht="15.75" customHeight="1">
      <c r="A22" s="90" t="s">
        <v>49</v>
      </c>
      <c r="B22" s="4">
        <v>-1559</v>
      </c>
      <c r="D22" s="4">
        <v>-1190</v>
      </c>
      <c r="F22" s="4">
        <f>-1471-1542-1517+B22</f>
        <v>-6089</v>
      </c>
      <c r="H22" s="4">
        <f>-1535-1193-1195+D22</f>
        <v>-5113</v>
      </c>
      <c r="I22" s="29"/>
      <c r="J22" s="29"/>
      <c r="K22" s="101"/>
    </row>
    <row r="23" spans="1:11" s="4" customFormat="1" ht="15.75" customHeight="1">
      <c r="A23" s="90"/>
      <c r="D23" s="2"/>
      <c r="H23" s="2"/>
      <c r="I23" s="29"/>
      <c r="J23" s="29"/>
      <c r="K23" s="101"/>
    </row>
    <row r="24" spans="1:11" s="4" customFormat="1" ht="15.75" customHeight="1">
      <c r="A24" s="90" t="s">
        <v>213</v>
      </c>
      <c r="B24" s="4">
        <v>-1131</v>
      </c>
      <c r="D24" s="4">
        <v>-1096</v>
      </c>
      <c r="F24" s="4">
        <f>-904-784-1134+B24</f>
        <v>-3953</v>
      </c>
      <c r="H24" s="4">
        <f>-677-892-942+D24</f>
        <v>-3607</v>
      </c>
      <c r="I24" s="29"/>
      <c r="J24" s="29"/>
      <c r="K24" s="101"/>
    </row>
    <row r="25" spans="1:11" s="4" customFormat="1" ht="15.75" customHeight="1">
      <c r="A25" s="90"/>
      <c r="B25" s="14"/>
      <c r="C25" s="29"/>
      <c r="D25" s="14"/>
      <c r="E25" s="29"/>
      <c r="F25" s="14"/>
      <c r="G25" s="29"/>
      <c r="H25" s="14"/>
      <c r="I25" s="29"/>
      <c r="J25" s="29"/>
      <c r="K25" s="110"/>
    </row>
    <row r="26" spans="1:11" s="4" customFormat="1" ht="15.75" customHeight="1">
      <c r="A26" s="90" t="s">
        <v>15</v>
      </c>
      <c r="B26" s="22">
        <v>-433</v>
      </c>
      <c r="D26" s="4">
        <v>-278</v>
      </c>
      <c r="F26" s="22">
        <f>-298-438-415+B26</f>
        <v>-1584</v>
      </c>
      <c r="H26" s="4">
        <f>-119-197-236+D26</f>
        <v>-830</v>
      </c>
      <c r="I26" s="29"/>
      <c r="J26" s="29"/>
      <c r="K26" s="110"/>
    </row>
    <row r="27" spans="1:11" s="4" customFormat="1" ht="15.75" customHeight="1">
      <c r="A27" s="90"/>
      <c r="B27" s="23"/>
      <c r="C27" s="29"/>
      <c r="D27" s="23"/>
      <c r="E27" s="29"/>
      <c r="F27" s="23"/>
      <c r="G27" s="29"/>
      <c r="H27" s="23"/>
      <c r="I27" s="29"/>
      <c r="J27" s="29"/>
      <c r="K27" s="110"/>
    </row>
    <row r="28" spans="1:11" s="4" customFormat="1" ht="15.75" customHeight="1">
      <c r="A28" s="90"/>
      <c r="B28" s="29"/>
      <c r="D28" s="29"/>
      <c r="F28" s="29"/>
      <c r="H28" s="29"/>
      <c r="I28" s="29"/>
      <c r="J28" s="29"/>
      <c r="K28" s="101"/>
    </row>
    <row r="29" spans="1:11" s="4" customFormat="1" ht="15.75" customHeight="1">
      <c r="A29" s="132" t="s">
        <v>111</v>
      </c>
      <c r="B29" s="22">
        <f aca="true" t="shared" si="0" ref="B29:H29">SUM(B18:B27)</f>
        <v>4308</v>
      </c>
      <c r="C29" s="22">
        <f t="shared" si="0"/>
        <v>0</v>
      </c>
      <c r="D29" s="22">
        <f t="shared" si="0"/>
        <v>5827</v>
      </c>
      <c r="E29" s="22">
        <f t="shared" si="0"/>
        <v>0</v>
      </c>
      <c r="F29" s="22">
        <f t="shared" si="0"/>
        <v>13815</v>
      </c>
      <c r="G29" s="22">
        <f t="shared" si="0"/>
        <v>0</v>
      </c>
      <c r="H29" s="22">
        <f t="shared" si="0"/>
        <v>13571</v>
      </c>
      <c r="I29" s="14"/>
      <c r="J29" s="14"/>
      <c r="K29" s="14"/>
    </row>
    <row r="30" spans="1:11" s="4" customFormat="1" ht="15.75" customHeight="1">
      <c r="A30" s="90"/>
      <c r="B30" s="22"/>
      <c r="D30" s="22"/>
      <c r="F30" s="22"/>
      <c r="H30" s="22"/>
      <c r="I30" s="29"/>
      <c r="J30" s="29"/>
      <c r="K30" s="110"/>
    </row>
    <row r="31" spans="1:11" s="4" customFormat="1" ht="15.75" customHeight="1">
      <c r="A31" s="90" t="s">
        <v>159</v>
      </c>
      <c r="B31" s="22">
        <v>-988</v>
      </c>
      <c r="D31" s="4">
        <v>-1663</v>
      </c>
      <c r="F31" s="22">
        <f>-433-471-1803+B31</f>
        <v>-3695</v>
      </c>
      <c r="H31" s="4">
        <f>-159-465-1365+D31</f>
        <v>-3652</v>
      </c>
      <c r="I31" s="29"/>
      <c r="J31" s="29"/>
      <c r="K31" s="110"/>
    </row>
    <row r="32" spans="1:11" s="4" customFormat="1" ht="15.75" customHeight="1">
      <c r="A32" s="90"/>
      <c r="B32" s="23"/>
      <c r="D32" s="23"/>
      <c r="F32" s="23"/>
      <c r="H32" s="23"/>
      <c r="I32" s="29"/>
      <c r="J32" s="29"/>
      <c r="K32" s="110"/>
    </row>
    <row r="33" spans="1:11" s="4" customFormat="1" ht="15.75" customHeight="1" thickBot="1">
      <c r="A33" s="132" t="s">
        <v>265</v>
      </c>
      <c r="B33" s="31">
        <f>SUM(B29:B32)</f>
        <v>3320</v>
      </c>
      <c r="D33" s="31">
        <f>SUM(D29:D32)</f>
        <v>4164</v>
      </c>
      <c r="F33" s="31">
        <f>SUM(F29:F32)</f>
        <v>10120</v>
      </c>
      <c r="H33" s="31">
        <f>SUM(H29:H32)</f>
        <v>9919</v>
      </c>
      <c r="I33" s="14"/>
      <c r="J33" s="29"/>
      <c r="K33" s="110"/>
    </row>
    <row r="34" spans="1:11" s="4" customFormat="1" ht="15.75" customHeight="1" thickTop="1">
      <c r="A34" s="90"/>
      <c r="B34" s="29"/>
      <c r="C34" s="29"/>
      <c r="D34" s="14"/>
      <c r="E34" s="29"/>
      <c r="F34" s="29"/>
      <c r="G34" s="29"/>
      <c r="H34" s="14"/>
      <c r="I34" s="29"/>
      <c r="J34" s="29"/>
      <c r="K34" s="101"/>
    </row>
    <row r="35" spans="1:11" s="4" customFormat="1" ht="15.75" customHeight="1">
      <c r="A35" s="90" t="s">
        <v>161</v>
      </c>
      <c r="B35" s="29"/>
      <c r="C35" s="29"/>
      <c r="D35" s="14"/>
      <c r="E35" s="29"/>
      <c r="F35" s="29"/>
      <c r="G35" s="29"/>
      <c r="H35" s="14"/>
      <c r="I35" s="29"/>
      <c r="J35" s="29"/>
      <c r="K35" s="101"/>
    </row>
    <row r="36" spans="1:11" s="4" customFormat="1" ht="15.75" customHeight="1" thickBot="1">
      <c r="A36" s="90" t="s">
        <v>218</v>
      </c>
      <c r="B36" s="7">
        <f>B33</f>
        <v>3320</v>
      </c>
      <c r="C36" s="29"/>
      <c r="D36" s="7">
        <f>D33</f>
        <v>4164</v>
      </c>
      <c r="E36" s="29"/>
      <c r="F36" s="7">
        <f>F33</f>
        <v>10120</v>
      </c>
      <c r="G36" s="29"/>
      <c r="H36" s="7">
        <f>H33</f>
        <v>9919</v>
      </c>
      <c r="I36" s="29"/>
      <c r="J36" s="29"/>
      <c r="K36" s="101"/>
    </row>
    <row r="37" spans="1:11" s="4" customFormat="1" ht="13.5" thickTop="1">
      <c r="A37" s="135"/>
      <c r="B37" s="13"/>
      <c r="D37" s="14"/>
      <c r="F37" s="13"/>
      <c r="H37" s="14"/>
      <c r="I37" s="29"/>
      <c r="J37" s="29"/>
      <c r="K37" s="102"/>
    </row>
    <row r="38" spans="1:11" s="4" customFormat="1" ht="12.75">
      <c r="A38" s="153" t="s">
        <v>219</v>
      </c>
      <c r="B38" s="13"/>
      <c r="D38" s="14"/>
      <c r="F38" s="13"/>
      <c r="H38" s="14"/>
      <c r="I38" s="29"/>
      <c r="J38" s="29"/>
      <c r="K38" s="102"/>
    </row>
    <row r="39" spans="1:11" s="4" customFormat="1" ht="12.75">
      <c r="A39" s="153" t="s">
        <v>220</v>
      </c>
      <c r="B39" s="13"/>
      <c r="D39" s="14"/>
      <c r="F39" s="13"/>
      <c r="H39" s="14"/>
      <c r="I39" s="29"/>
      <c r="J39" s="29"/>
      <c r="K39" s="102"/>
    </row>
    <row r="40" spans="1:11" s="4" customFormat="1" ht="12.75">
      <c r="A40" s="153"/>
      <c r="B40" s="13"/>
      <c r="D40" s="14"/>
      <c r="F40" s="13"/>
      <c r="H40" s="14"/>
      <c r="I40" s="29"/>
      <c r="J40" s="29"/>
      <c r="K40" s="102"/>
    </row>
    <row r="41" spans="1:11" s="4" customFormat="1" ht="15.75" customHeight="1" thickBot="1">
      <c r="A41" s="136" t="s">
        <v>114</v>
      </c>
      <c r="B41" s="103">
        <v>1.38</v>
      </c>
      <c r="C41" s="86"/>
      <c r="D41" s="104">
        <v>2.17</v>
      </c>
      <c r="E41" s="86"/>
      <c r="F41" s="103">
        <v>4.22</v>
      </c>
      <c r="G41" s="86"/>
      <c r="H41" s="103">
        <v>5.17</v>
      </c>
      <c r="I41" s="72"/>
      <c r="J41" s="29"/>
      <c r="K41" s="111"/>
    </row>
    <row r="42" spans="1:11" s="4" customFormat="1" ht="15.75" customHeight="1" thickTop="1">
      <c r="A42" s="90"/>
      <c r="D42" s="22"/>
      <c r="F42" s="22"/>
      <c r="H42" s="22"/>
      <c r="I42" s="29"/>
      <c r="J42" s="29"/>
      <c r="K42" s="110"/>
    </row>
    <row r="43" spans="1:11" s="4" customFormat="1" ht="15.75" customHeight="1" thickBot="1">
      <c r="A43" s="90" t="s">
        <v>57</v>
      </c>
      <c r="B43" s="15">
        <v>0</v>
      </c>
      <c r="D43" s="16">
        <v>0</v>
      </c>
      <c r="F43" s="15">
        <v>0</v>
      </c>
      <c r="H43" s="16">
        <v>0</v>
      </c>
      <c r="I43" s="29"/>
      <c r="J43" s="29"/>
      <c r="K43" s="102"/>
    </row>
    <row r="44" spans="1:11" s="4" customFormat="1" ht="15.75" customHeight="1" thickTop="1">
      <c r="A44" s="90"/>
      <c r="B44" s="13"/>
      <c r="D44" s="14"/>
      <c r="F44" s="13"/>
      <c r="H44" s="14"/>
      <c r="I44" s="29"/>
      <c r="J44" s="29"/>
      <c r="K44" s="102"/>
    </row>
    <row r="45" spans="1:11" s="4" customFormat="1" ht="15.75" customHeight="1">
      <c r="A45" s="90"/>
      <c r="B45" s="13"/>
      <c r="D45" s="14"/>
      <c r="F45" s="13"/>
      <c r="H45" s="14"/>
      <c r="I45" s="29"/>
      <c r="J45" s="29"/>
      <c r="K45" s="102"/>
    </row>
    <row r="46" spans="1:11" s="4" customFormat="1" ht="15.75" customHeight="1">
      <c r="A46" s="90"/>
      <c r="D46" s="22"/>
      <c r="F46" s="22"/>
      <c r="H46" s="22"/>
      <c r="I46" s="29"/>
      <c r="J46" s="29"/>
      <c r="K46" s="110"/>
    </row>
    <row r="47" spans="1:11" s="4" customFormat="1" ht="15.75" customHeight="1">
      <c r="A47" s="90"/>
      <c r="D47" s="22"/>
      <c r="F47" s="22"/>
      <c r="H47" s="22"/>
      <c r="I47" s="29"/>
      <c r="J47" s="29"/>
      <c r="K47" s="110"/>
    </row>
    <row r="48" spans="1:11" s="4" customFormat="1" ht="15.75" customHeight="1">
      <c r="A48" s="90"/>
      <c r="D48" s="22"/>
      <c r="F48" s="22"/>
      <c r="H48" s="22"/>
      <c r="I48" s="29"/>
      <c r="J48" s="29"/>
      <c r="K48" s="110"/>
    </row>
    <row r="49" spans="1:11" s="4" customFormat="1" ht="15.75" customHeight="1">
      <c r="A49" s="176" t="s">
        <v>241</v>
      </c>
      <c r="B49" s="177"/>
      <c r="C49" s="177"/>
      <c r="D49" s="177"/>
      <c r="E49" s="177"/>
      <c r="F49" s="177"/>
      <c r="G49" s="177"/>
      <c r="H49" s="177"/>
      <c r="I49" s="29"/>
      <c r="J49" s="29"/>
      <c r="K49" s="29"/>
    </row>
    <row r="50" spans="1:11" s="4" customFormat="1" ht="15.75" customHeight="1">
      <c r="A50" s="177"/>
      <c r="B50" s="177"/>
      <c r="C50" s="177"/>
      <c r="D50" s="177"/>
      <c r="E50" s="177"/>
      <c r="F50" s="177"/>
      <c r="G50" s="177"/>
      <c r="H50" s="177"/>
      <c r="I50" s="29"/>
      <c r="J50" s="29"/>
      <c r="K50" s="29"/>
    </row>
    <row r="51" spans="1:11" ht="15.75" customHeight="1">
      <c r="A51" s="137"/>
      <c r="B51" s="59"/>
      <c r="C51" s="59"/>
      <c r="D51" s="59"/>
      <c r="E51" s="59"/>
      <c r="F51" s="59"/>
      <c r="G51" s="59"/>
      <c r="H51" s="59"/>
      <c r="K51" s="112"/>
    </row>
    <row r="52" ht="15.75" customHeight="1"/>
    <row r="53" ht="15.75" customHeight="1"/>
    <row r="54" ht="15.75" customHeight="1"/>
    <row r="55" ht="15.75" customHeight="1"/>
    <row r="56" ht="15.75" customHeight="1"/>
  </sheetData>
  <mergeCells count="3">
    <mergeCell ref="A49:H50"/>
    <mergeCell ref="F9:H9"/>
    <mergeCell ref="B9:D9"/>
  </mergeCells>
  <printOptions/>
  <pageMargins left="1" right="0.75" top="0.5" bottom="0.5" header="0.5" footer="0.5"/>
  <pageSetup fitToHeight="1" fitToWidth="1" horizontalDpi="600" verticalDpi="600" orientation="portrait"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54"/>
  <sheetViews>
    <sheetView workbookViewId="0" topLeftCell="A16">
      <selection activeCell="A33" sqref="A33"/>
    </sheetView>
  </sheetViews>
  <sheetFormatPr defaultColWidth="9.140625" defaultRowHeight="12.75"/>
  <cols>
    <col min="1" max="1" width="36.28125" style="138" customWidth="1"/>
    <col min="2" max="4" width="11.7109375" style="8" customWidth="1"/>
    <col min="5" max="5" width="0.85546875" style="8" customWidth="1"/>
    <col min="6" max="7" width="11.7109375" style="8" customWidth="1"/>
    <col min="8" max="16384" width="9.140625" style="9" customWidth="1"/>
  </cols>
  <sheetData>
    <row r="1" ht="12.75">
      <c r="A1" s="132"/>
    </row>
    <row r="2" ht="12.75">
      <c r="A2" s="143"/>
    </row>
    <row r="3" ht="12.75">
      <c r="A3" s="144"/>
    </row>
    <row r="4" ht="12.75">
      <c r="A4" s="144"/>
    </row>
    <row r="5" ht="12.75">
      <c r="A5" s="144"/>
    </row>
    <row r="6" ht="12.75">
      <c r="A6" s="140" t="s">
        <v>245</v>
      </c>
    </row>
    <row r="7" ht="12.75">
      <c r="A7" s="140" t="s">
        <v>262</v>
      </c>
    </row>
    <row r="8" ht="12.75">
      <c r="A8" s="140"/>
    </row>
    <row r="9" ht="12.75">
      <c r="A9" s="140"/>
    </row>
    <row r="10" spans="1:7" ht="15">
      <c r="A10" s="140"/>
      <c r="B10" s="180" t="s">
        <v>215</v>
      </c>
      <c r="C10" s="180"/>
      <c r="D10" s="180"/>
      <c r="E10" s="180"/>
      <c r="F10" s="180"/>
      <c r="G10" s="154"/>
    </row>
    <row r="11" spans="3:6" ht="12.75">
      <c r="C11" s="179" t="s">
        <v>7</v>
      </c>
      <c r="D11" s="179"/>
      <c r="E11" s="3"/>
      <c r="F11" s="100" t="s">
        <v>16</v>
      </c>
    </row>
    <row r="12" spans="2:8" ht="12.75">
      <c r="B12" s="114" t="s">
        <v>24</v>
      </c>
      <c r="C12" s="115" t="s">
        <v>24</v>
      </c>
      <c r="D12" s="152" t="s">
        <v>120</v>
      </c>
      <c r="E12" s="38"/>
      <c r="F12" s="115" t="s">
        <v>17</v>
      </c>
      <c r="G12" s="114" t="s">
        <v>8</v>
      </c>
      <c r="H12" s="10"/>
    </row>
    <row r="13" spans="2:8" ht="12.75">
      <c r="B13" s="114" t="s">
        <v>63</v>
      </c>
      <c r="C13" s="115" t="s">
        <v>117</v>
      </c>
      <c r="D13" s="114" t="s">
        <v>121</v>
      </c>
      <c r="E13" s="38"/>
      <c r="F13" s="115" t="s">
        <v>214</v>
      </c>
      <c r="G13" s="114" t="s">
        <v>282</v>
      </c>
      <c r="H13" s="10"/>
    </row>
    <row r="14" spans="2:8" ht="12.75">
      <c r="B14" s="114" t="s">
        <v>11</v>
      </c>
      <c r="C14" s="114" t="s">
        <v>11</v>
      </c>
      <c r="D14" s="114" t="s">
        <v>11</v>
      </c>
      <c r="E14" s="38"/>
      <c r="F14" s="114" t="s">
        <v>11</v>
      </c>
      <c r="G14" s="114" t="s">
        <v>11</v>
      </c>
      <c r="H14" s="10"/>
    </row>
    <row r="15" spans="2:8" ht="12.75">
      <c r="B15" s="114"/>
      <c r="C15" s="114"/>
      <c r="D15" s="114"/>
      <c r="E15" s="38"/>
      <c r="F15" s="114"/>
      <c r="G15" s="38"/>
      <c r="H15" s="10"/>
    </row>
    <row r="16" spans="1:7" ht="12.75">
      <c r="A16" s="90" t="s">
        <v>229</v>
      </c>
      <c r="B16" s="19">
        <v>48000</v>
      </c>
      <c r="C16" s="19">
        <v>9203</v>
      </c>
      <c r="D16" s="19">
        <v>11883</v>
      </c>
      <c r="E16" s="19"/>
      <c r="F16" s="8">
        <v>5699</v>
      </c>
      <c r="G16" s="19">
        <f>SUM(B16:F16)</f>
        <v>74785</v>
      </c>
    </row>
    <row r="18" spans="1:7" ht="12.75">
      <c r="A18" s="13" t="s">
        <v>118</v>
      </c>
      <c r="B18" s="12">
        <v>0</v>
      </c>
      <c r="C18" s="12">
        <v>0</v>
      </c>
      <c r="D18" s="12">
        <v>-607</v>
      </c>
      <c r="E18" s="12"/>
      <c r="F18" s="12">
        <v>0</v>
      </c>
      <c r="G18" s="12">
        <f>SUM(B18:F18)</f>
        <v>-607</v>
      </c>
    </row>
    <row r="19" spans="1:7" ht="12.75">
      <c r="A19" s="13"/>
      <c r="B19" s="12"/>
      <c r="C19" s="12"/>
      <c r="D19" s="12"/>
      <c r="E19" s="12"/>
      <c r="F19" s="12"/>
      <c r="G19" s="12"/>
    </row>
    <row r="20" spans="1:7" ht="12.75">
      <c r="A20" s="138" t="s">
        <v>266</v>
      </c>
      <c r="B20" s="12">
        <v>0</v>
      </c>
      <c r="C20" s="12">
        <v>0</v>
      </c>
      <c r="D20" s="12">
        <v>0</v>
      </c>
      <c r="E20" s="12"/>
      <c r="F20" s="12">
        <v>9919</v>
      </c>
      <c r="G20" s="8">
        <f>SUM(B20:F20)</f>
        <v>9919</v>
      </c>
    </row>
    <row r="21" spans="2:7" ht="12.75">
      <c r="B21" s="12"/>
      <c r="C21" s="12"/>
      <c r="D21" s="12"/>
      <c r="E21" s="12"/>
      <c r="F21" s="12"/>
      <c r="G21" s="8">
        <f>SUM(B21:F21)</f>
        <v>0</v>
      </c>
    </row>
    <row r="22" spans="1:7" ht="12.75">
      <c r="A22" s="138" t="s">
        <v>96</v>
      </c>
      <c r="B22" s="12"/>
      <c r="C22" s="12"/>
      <c r="D22" s="12"/>
      <c r="E22" s="12"/>
      <c r="F22" s="12">
        <v>-5222</v>
      </c>
      <c r="G22" s="8">
        <f>SUM(B22:F22)</f>
        <v>-5222</v>
      </c>
    </row>
    <row r="23" spans="1:7" ht="12.75">
      <c r="A23" s="13"/>
      <c r="B23" s="12"/>
      <c r="C23" s="12"/>
      <c r="D23" s="12"/>
      <c r="E23" s="12"/>
      <c r="F23" s="12"/>
      <c r="G23" s="12"/>
    </row>
    <row r="24" spans="1:7" ht="13.5" thickBot="1">
      <c r="A24" s="138" t="s">
        <v>259</v>
      </c>
      <c r="B24" s="18">
        <f>SUM(B16:B23)</f>
        <v>48000</v>
      </c>
      <c r="C24" s="18">
        <f>SUM(C16:C23)</f>
        <v>9203</v>
      </c>
      <c r="D24" s="18">
        <f>SUM(D16:D23)</f>
        <v>11276</v>
      </c>
      <c r="E24" s="18"/>
      <c r="F24" s="18">
        <f>SUM(F16:F23)</f>
        <v>10396</v>
      </c>
      <c r="G24" s="18">
        <f>SUM(G16:G23)</f>
        <v>78875</v>
      </c>
    </row>
    <row r="25" ht="13.5" thickTop="1"/>
    <row r="26" spans="2:8" ht="12.75">
      <c r="B26" s="114"/>
      <c r="C26" s="114"/>
      <c r="D26" s="114"/>
      <c r="E26" s="38"/>
      <c r="F26" s="114"/>
      <c r="G26" s="38"/>
      <c r="H26" s="10"/>
    </row>
    <row r="27" spans="2:8" ht="12.75">
      <c r="B27" s="114"/>
      <c r="C27" s="114"/>
      <c r="D27" s="114"/>
      <c r="E27" s="38"/>
      <c r="F27" s="114"/>
      <c r="G27" s="38"/>
      <c r="H27" s="10"/>
    </row>
    <row r="28" spans="1:8" ht="12.75">
      <c r="A28" s="90" t="s">
        <v>230</v>
      </c>
      <c r="B28" s="19">
        <v>48000</v>
      </c>
      <c r="C28" s="19">
        <v>9203</v>
      </c>
      <c r="D28" s="19">
        <v>11276</v>
      </c>
      <c r="E28" s="19"/>
      <c r="F28" s="8">
        <v>10396</v>
      </c>
      <c r="G28" s="19">
        <f>SUM(B28:F28)</f>
        <v>78875</v>
      </c>
      <c r="H28" s="87"/>
    </row>
    <row r="29" ht="12.75">
      <c r="G29" s="19"/>
    </row>
    <row r="30" spans="1:7" ht="12.75">
      <c r="A30" s="13" t="s">
        <v>221</v>
      </c>
      <c r="B30" s="155">
        <v>0</v>
      </c>
      <c r="C30" s="155">
        <v>0</v>
      </c>
      <c r="D30" s="155">
        <v>-11276</v>
      </c>
      <c r="E30" s="155"/>
      <c r="F30" s="155">
        <v>11276</v>
      </c>
      <c r="G30" s="156">
        <f>SUM(B30:F30)</f>
        <v>0</v>
      </c>
    </row>
    <row r="31" spans="2:7" ht="12.75">
      <c r="B31" s="8">
        <f>SUM(B28:B30)</f>
        <v>48000</v>
      </c>
      <c r="C31" s="8">
        <f>SUM(C28:C30)</f>
        <v>9203</v>
      </c>
      <c r="D31" s="8">
        <f>SUM(D28:D30)</f>
        <v>0</v>
      </c>
      <c r="F31" s="8">
        <f>SUM(F28:F30)</f>
        <v>21672</v>
      </c>
      <c r="G31" s="8">
        <f>SUM(G28:G30)</f>
        <v>78875</v>
      </c>
    </row>
    <row r="32" ht="12.75">
      <c r="G32" s="19"/>
    </row>
    <row r="33" spans="1:7" ht="12.75">
      <c r="A33" s="138" t="s">
        <v>266</v>
      </c>
      <c r="B33" s="12">
        <v>0</v>
      </c>
      <c r="C33" s="12">
        <v>0</v>
      </c>
      <c r="D33" s="12">
        <v>0</v>
      </c>
      <c r="E33" s="12"/>
      <c r="F33" s="29">
        <f>+'IS'!F33</f>
        <v>10120</v>
      </c>
      <c r="G33" s="8">
        <f>SUM(B33:F33)</f>
        <v>10120</v>
      </c>
    </row>
    <row r="34" spans="1:6" ht="12.75">
      <c r="A34" s="13"/>
      <c r="B34" s="12"/>
      <c r="C34" s="12"/>
      <c r="D34" s="12"/>
      <c r="E34" s="12"/>
      <c r="F34" s="12"/>
    </row>
    <row r="35" spans="1:7" ht="12.75">
      <c r="A35" s="13" t="s">
        <v>96</v>
      </c>
      <c r="B35" s="12">
        <v>0</v>
      </c>
      <c r="C35" s="12">
        <v>0</v>
      </c>
      <c r="D35" s="12">
        <v>0</v>
      </c>
      <c r="E35" s="12"/>
      <c r="F35" s="12">
        <v>-5393</v>
      </c>
      <c r="G35" s="8">
        <f>SUM(B35:F35)</f>
        <v>-5393</v>
      </c>
    </row>
    <row r="36" spans="1:6" ht="12.75">
      <c r="A36" s="13"/>
      <c r="B36" s="12"/>
      <c r="C36" s="12"/>
      <c r="D36" s="12"/>
      <c r="E36" s="12"/>
      <c r="F36" s="12"/>
    </row>
    <row r="37" spans="1:7" ht="12.75">
      <c r="A37" s="13" t="s">
        <v>251</v>
      </c>
      <c r="B37" s="12">
        <v>12000</v>
      </c>
      <c r="C37" s="12">
        <v>-9203</v>
      </c>
      <c r="D37" s="12"/>
      <c r="E37" s="12"/>
      <c r="F37" s="12">
        <v>-2797</v>
      </c>
      <c r="G37" s="8">
        <f>SUM(B37:F37)</f>
        <v>0</v>
      </c>
    </row>
    <row r="38" spans="1:6" ht="12.75">
      <c r="A38" s="13"/>
      <c r="B38" s="12"/>
      <c r="C38" s="12"/>
      <c r="D38" s="12"/>
      <c r="E38" s="12"/>
      <c r="F38" s="12"/>
    </row>
    <row r="39" spans="1:7" ht="13.5" thickBot="1">
      <c r="A39" s="138" t="s">
        <v>260</v>
      </c>
      <c r="B39" s="18">
        <f aca="true" t="shared" si="0" ref="B39:G39">SUM(B31:B38)</f>
        <v>60000</v>
      </c>
      <c r="C39" s="18">
        <f t="shared" si="0"/>
        <v>0</v>
      </c>
      <c r="D39" s="18">
        <f t="shared" si="0"/>
        <v>0</v>
      </c>
      <c r="E39" s="18">
        <f t="shared" si="0"/>
        <v>0</v>
      </c>
      <c r="F39" s="18">
        <f t="shared" si="0"/>
        <v>23602</v>
      </c>
      <c r="G39" s="18">
        <f t="shared" si="0"/>
        <v>83602</v>
      </c>
    </row>
    <row r="40" spans="2:8" ht="13.5" thickTop="1">
      <c r="B40" s="11"/>
      <c r="C40" s="11"/>
      <c r="D40" s="11"/>
      <c r="E40" s="11"/>
      <c r="F40" s="11"/>
      <c r="G40" s="11"/>
      <c r="H40" s="10"/>
    </row>
    <row r="41" spans="2:8" ht="12.75">
      <c r="B41" s="11"/>
      <c r="C41" s="11"/>
      <c r="D41" s="11"/>
      <c r="E41" s="11"/>
      <c r="F41" s="11"/>
      <c r="G41" s="11"/>
      <c r="H41" s="10"/>
    </row>
    <row r="51" spans="2:7" ht="12.75">
      <c r="B51" s="17"/>
      <c r="C51" s="17"/>
      <c r="D51" s="17"/>
      <c r="E51" s="17"/>
      <c r="F51" s="17"/>
      <c r="G51" s="17"/>
    </row>
    <row r="52" spans="1:7" ht="12.75">
      <c r="A52" s="176" t="s">
        <v>242</v>
      </c>
      <c r="B52" s="177"/>
      <c r="C52" s="177"/>
      <c r="D52" s="177"/>
      <c r="E52" s="177"/>
      <c r="F52" s="177"/>
      <c r="G52" s="177"/>
    </row>
    <row r="53" spans="1:7" ht="12.75">
      <c r="A53" s="177"/>
      <c r="B53" s="177"/>
      <c r="C53" s="177"/>
      <c r="D53" s="177"/>
      <c r="E53" s="177"/>
      <c r="F53" s="177"/>
      <c r="G53" s="177"/>
    </row>
    <row r="54" spans="2:7" ht="12.75">
      <c r="B54" s="17"/>
      <c r="C54" s="17"/>
      <c r="D54" s="17"/>
      <c r="E54" s="17"/>
      <c r="F54" s="17"/>
      <c r="G54" s="17"/>
    </row>
  </sheetData>
  <mergeCells count="3">
    <mergeCell ref="A52:G53"/>
    <mergeCell ref="C11:D11"/>
    <mergeCell ref="B10:F10"/>
  </mergeCells>
  <printOptions horizontalCentered="1"/>
  <pageMargins left="1" right="0.75" top="0.5" bottom="0.5" header="0.5" footer="0.5"/>
  <pageSetup fitToHeight="1" fitToWidth="1" horizontalDpi="600" verticalDpi="600" orientation="portrait" scale="91" r:id="rId2"/>
  <drawing r:id="rId1"/>
</worksheet>
</file>

<file path=xl/worksheets/sheet4.xml><?xml version="1.0" encoding="utf-8"?>
<worksheet xmlns="http://schemas.openxmlformats.org/spreadsheetml/2006/main" xmlns:r="http://schemas.openxmlformats.org/officeDocument/2006/relationships">
  <dimension ref="A1:IP109"/>
  <sheetViews>
    <sheetView view="pageBreakPreview" zoomScaleSheetLayoutView="100" workbookViewId="0" topLeftCell="A52">
      <selection activeCell="F1" sqref="F1:F16384"/>
    </sheetView>
  </sheetViews>
  <sheetFormatPr defaultColWidth="9.140625" defaultRowHeight="12.75"/>
  <cols>
    <col min="1" max="1" width="3.140625" style="90" customWidth="1"/>
    <col min="2" max="2" width="48.7109375" style="90" customWidth="1"/>
    <col min="3" max="3" width="12.7109375" style="4" customWidth="1"/>
    <col min="4" max="4" width="2.8515625" style="20" customWidth="1"/>
    <col min="5" max="5" width="14.28125" style="4" customWidth="1"/>
    <col min="6" max="16384" width="9.140625" style="20" customWidth="1"/>
  </cols>
  <sheetData>
    <row r="1" ht="12.75">
      <c r="A1" s="132"/>
    </row>
    <row r="2" ht="12.75">
      <c r="A2" s="133"/>
    </row>
    <row r="3" ht="12.75">
      <c r="A3" s="145"/>
    </row>
    <row r="4" ht="12.75">
      <c r="A4" s="145"/>
    </row>
    <row r="5" ht="12.75">
      <c r="A5" s="145"/>
    </row>
    <row r="6" ht="12.75">
      <c r="A6" s="132" t="s">
        <v>244</v>
      </c>
    </row>
    <row r="7" ht="12.75">
      <c r="A7" s="132" t="s">
        <v>262</v>
      </c>
    </row>
    <row r="8" spans="1:5" ht="12.75">
      <c r="A8" s="132"/>
      <c r="C8" s="20"/>
      <c r="E8" s="20"/>
    </row>
    <row r="9" spans="1:5" ht="12.75">
      <c r="A9" s="132"/>
      <c r="C9" s="21"/>
      <c r="E9" s="41"/>
    </row>
    <row r="10" spans="1:5" ht="12.75">
      <c r="A10" s="132"/>
      <c r="C10" s="41"/>
      <c r="D10" s="41"/>
      <c r="E10" s="3"/>
    </row>
    <row r="11" spans="1:5" ht="12.75">
      <c r="A11" s="132"/>
      <c r="C11" s="41"/>
      <c r="D11" s="26"/>
      <c r="E11" s="3"/>
    </row>
    <row r="12" spans="1:5" ht="12.75">
      <c r="A12" s="132"/>
      <c r="C12" s="178" t="s">
        <v>261</v>
      </c>
      <c r="D12" s="178"/>
      <c r="E12" s="178"/>
    </row>
    <row r="13" spans="1:5" ht="12.75">
      <c r="A13" s="132"/>
      <c r="B13" s="132"/>
      <c r="C13" s="71" t="str">
        <f>'IS'!B11</f>
        <v>31.12.06</v>
      </c>
      <c r="D13" s="71"/>
      <c r="E13" s="39" t="s">
        <v>132</v>
      </c>
    </row>
    <row r="14" spans="1:5" ht="12.75">
      <c r="A14" s="132"/>
      <c r="C14" s="41" t="s">
        <v>11</v>
      </c>
      <c r="D14" s="41"/>
      <c r="E14" s="41" t="s">
        <v>11</v>
      </c>
    </row>
    <row r="15" spans="1:5" ht="12.75">
      <c r="A15" s="132" t="s">
        <v>171</v>
      </c>
      <c r="C15" s="20"/>
      <c r="E15" s="20"/>
    </row>
    <row r="16" spans="1:5" ht="12.75">
      <c r="A16" s="90" t="s">
        <v>111</v>
      </c>
      <c r="C16" s="4">
        <f>'IS'!F29</f>
        <v>13815</v>
      </c>
      <c r="D16" s="4"/>
      <c r="E16" s="4">
        <v>13571</v>
      </c>
    </row>
    <row r="17" ht="12.75">
      <c r="D17" s="4"/>
    </row>
    <row r="18" spans="1:4" ht="12.75">
      <c r="A18" s="90" t="s">
        <v>65</v>
      </c>
      <c r="D18" s="4"/>
    </row>
    <row r="19" spans="2:5" ht="12.75">
      <c r="B19" s="90" t="s">
        <v>119</v>
      </c>
      <c r="C19" s="4">
        <v>0</v>
      </c>
      <c r="D19" s="4"/>
      <c r="E19" s="29">
        <v>-607</v>
      </c>
    </row>
    <row r="20" spans="2:5" ht="12.75">
      <c r="B20" s="90" t="s">
        <v>104</v>
      </c>
      <c r="C20" s="4">
        <v>1</v>
      </c>
      <c r="D20" s="4"/>
      <c r="E20" s="22">
        <v>1</v>
      </c>
    </row>
    <row r="21" spans="1:5" ht="12.75">
      <c r="A21" s="146"/>
      <c r="B21" s="90" t="s">
        <v>298</v>
      </c>
      <c r="C21" s="4">
        <v>134</v>
      </c>
      <c r="D21" s="4"/>
      <c r="E21" s="4">
        <v>119</v>
      </c>
    </row>
    <row r="22" spans="1:5" ht="12.75">
      <c r="A22" s="146"/>
      <c r="B22" s="90" t="s">
        <v>285</v>
      </c>
      <c r="C22" s="4">
        <v>130</v>
      </c>
      <c r="D22" s="4"/>
      <c r="E22" s="4">
        <v>21</v>
      </c>
    </row>
    <row r="23" spans="1:5" ht="12.75">
      <c r="A23" s="146"/>
      <c r="B23" s="90" t="s">
        <v>10</v>
      </c>
      <c r="C23" s="4">
        <v>4636</v>
      </c>
      <c r="D23" s="4"/>
      <c r="E23" s="4">
        <v>3536</v>
      </c>
    </row>
    <row r="24" spans="1:5" ht="12.75">
      <c r="A24" s="146"/>
      <c r="B24" s="90" t="s">
        <v>254</v>
      </c>
      <c r="C24" s="4">
        <f>-'IS'!F26</f>
        <v>1584</v>
      </c>
      <c r="D24" s="4"/>
      <c r="E24" s="4">
        <v>824</v>
      </c>
    </row>
    <row r="25" spans="1:5" ht="12.75">
      <c r="A25" s="146"/>
      <c r="B25" s="90" t="s">
        <v>192</v>
      </c>
      <c r="C25" s="4">
        <v>-37</v>
      </c>
      <c r="D25" s="4"/>
      <c r="E25" s="22">
        <v>-13</v>
      </c>
    </row>
    <row r="26" spans="1:5" ht="12.75">
      <c r="A26" s="146"/>
      <c r="B26" s="90" t="s">
        <v>216</v>
      </c>
      <c r="C26" s="4">
        <v>0</v>
      </c>
      <c r="D26" s="4"/>
      <c r="E26" s="22">
        <v>23</v>
      </c>
    </row>
    <row r="27" spans="1:5" ht="12.75">
      <c r="A27" s="146"/>
      <c r="B27" s="90" t="s">
        <v>255</v>
      </c>
      <c r="C27" s="5">
        <v>15</v>
      </c>
      <c r="D27" s="4"/>
      <c r="E27" s="23">
        <v>-138</v>
      </c>
    </row>
    <row r="28" spans="1:5" ht="12.75">
      <c r="A28" s="90" t="s">
        <v>66</v>
      </c>
      <c r="C28" s="4">
        <f>SUM(C16:C27)</f>
        <v>20278</v>
      </c>
      <c r="D28" s="4"/>
      <c r="E28" s="4">
        <f>SUM(E16:E27)</f>
        <v>17337</v>
      </c>
    </row>
    <row r="29" spans="1:5" ht="12.75">
      <c r="A29" s="90" t="s">
        <v>274</v>
      </c>
      <c r="C29" s="4">
        <f>'BS'!D21-'BS'!B21</f>
        <v>-6074</v>
      </c>
      <c r="D29" s="4"/>
      <c r="E29" s="4">
        <v>133</v>
      </c>
    </row>
    <row r="30" spans="1:5" ht="12.75">
      <c r="A30" s="90" t="s">
        <v>157</v>
      </c>
      <c r="C30" s="4">
        <v>-5418</v>
      </c>
      <c r="D30" s="4"/>
      <c r="E30" s="22">
        <v>-904</v>
      </c>
    </row>
    <row r="31" spans="1:5" ht="12.75">
      <c r="A31" s="90" t="s">
        <v>281</v>
      </c>
      <c r="C31" s="5">
        <v>1522</v>
      </c>
      <c r="D31" s="4"/>
      <c r="E31" s="23">
        <f>2232-3302</f>
        <v>-1070</v>
      </c>
    </row>
    <row r="32" spans="1:5" ht="12.75">
      <c r="A32" s="90" t="s">
        <v>124</v>
      </c>
      <c r="C32" s="4">
        <f>SUM(C28:C31)</f>
        <v>10308</v>
      </c>
      <c r="D32" s="4"/>
      <c r="E32" s="4">
        <f>SUM(E28:E31)</f>
        <v>15496</v>
      </c>
    </row>
    <row r="33" spans="1:5" ht="12.75">
      <c r="A33" s="90" t="s">
        <v>18</v>
      </c>
      <c r="C33" s="4">
        <f>-C24</f>
        <v>-1584</v>
      </c>
      <c r="D33" s="4"/>
      <c r="E33" s="22">
        <v>-768</v>
      </c>
    </row>
    <row r="34" spans="1:5" ht="12.75">
      <c r="A34" s="90" t="s">
        <v>105</v>
      </c>
      <c r="C34" s="4">
        <f>-C25</f>
        <v>37</v>
      </c>
      <c r="D34" s="4"/>
      <c r="E34" s="22">
        <v>13</v>
      </c>
    </row>
    <row r="35" spans="1:6" ht="12.75">
      <c r="A35" s="90" t="s">
        <v>67</v>
      </c>
      <c r="C35" s="29">
        <v>-1373</v>
      </c>
      <c r="D35" s="4"/>
      <c r="E35" s="22">
        <v>-1587</v>
      </c>
      <c r="F35" s="32"/>
    </row>
    <row r="36" spans="1:5" ht="12.75">
      <c r="A36" s="132" t="s">
        <v>19</v>
      </c>
      <c r="C36" s="25">
        <f>SUM(C32:C35)</f>
        <v>7388</v>
      </c>
      <c r="D36" s="4"/>
      <c r="E36" s="25">
        <f>SUM(E32:E35)</f>
        <v>13154</v>
      </c>
    </row>
    <row r="37" ht="12.75">
      <c r="D37" s="4"/>
    </row>
    <row r="38" spans="1:4" ht="12.75">
      <c r="A38" s="132" t="s">
        <v>169</v>
      </c>
      <c r="D38" s="4"/>
    </row>
    <row r="39" spans="1:5" ht="12.75">
      <c r="A39" s="181" t="s">
        <v>299</v>
      </c>
      <c r="B39" s="181"/>
      <c r="C39" s="4">
        <v>-11</v>
      </c>
      <c r="D39" s="4"/>
      <c r="E39" s="22">
        <v>-2073</v>
      </c>
    </row>
    <row r="40" spans="1:5" ht="12.75" customHeight="1">
      <c r="A40" s="183" t="s">
        <v>231</v>
      </c>
      <c r="B40" s="183"/>
      <c r="C40" s="4">
        <v>9</v>
      </c>
      <c r="D40" s="4"/>
      <c r="E40" s="22">
        <v>189</v>
      </c>
    </row>
    <row r="41" spans="1:5" ht="12.75">
      <c r="A41" s="90" t="s">
        <v>68</v>
      </c>
      <c r="C41" s="5">
        <v>-14357</v>
      </c>
      <c r="D41" s="4"/>
      <c r="E41" s="22">
        <v>-11297</v>
      </c>
    </row>
    <row r="42" spans="1:5" ht="12.75">
      <c r="A42" s="132" t="s">
        <v>20</v>
      </c>
      <c r="C42" s="25">
        <f>SUM(C39:C41)</f>
        <v>-14359</v>
      </c>
      <c r="D42" s="4"/>
      <c r="E42" s="25">
        <f>SUM(E39:E41)</f>
        <v>-13181</v>
      </c>
    </row>
    <row r="43" spans="1:4" ht="12.75">
      <c r="A43" s="132"/>
      <c r="D43" s="4"/>
    </row>
    <row r="44" spans="1:4" ht="12.75">
      <c r="A44" s="132" t="s">
        <v>170</v>
      </c>
      <c r="D44" s="4"/>
    </row>
    <row r="45" spans="1:5" ht="12.75">
      <c r="A45" s="13" t="s">
        <v>75</v>
      </c>
      <c r="B45" s="13"/>
      <c r="C45" s="29">
        <f>-2764-3302</f>
        <v>-6066</v>
      </c>
      <c r="D45" s="29"/>
      <c r="E45" s="14">
        <v>-1920</v>
      </c>
    </row>
    <row r="46" spans="1:5" ht="12.75">
      <c r="A46" s="90" t="s">
        <v>232</v>
      </c>
      <c r="B46" s="147"/>
      <c r="C46" s="4">
        <v>75461</v>
      </c>
      <c r="D46" s="4"/>
      <c r="E46" s="22">
        <v>48582</v>
      </c>
    </row>
    <row r="47" spans="1:6" ht="12.75">
      <c r="A47" s="90" t="s">
        <v>0</v>
      </c>
      <c r="C47" s="4">
        <v>-66498</v>
      </c>
      <c r="D47" s="4"/>
      <c r="E47" s="22">
        <v>-41196</v>
      </c>
      <c r="F47" s="32"/>
    </row>
    <row r="48" spans="1:6" ht="12.75" hidden="1">
      <c r="A48" s="90" t="s">
        <v>125</v>
      </c>
      <c r="C48" s="4">
        <v>0</v>
      </c>
      <c r="D48" s="4"/>
      <c r="E48" s="22">
        <v>0</v>
      </c>
      <c r="F48" s="32"/>
    </row>
    <row r="49" spans="1:5" ht="12.75">
      <c r="A49" s="90" t="s">
        <v>1</v>
      </c>
      <c r="C49" s="4">
        <v>0</v>
      </c>
      <c r="D49" s="4"/>
      <c r="E49" s="22">
        <v>-759</v>
      </c>
    </row>
    <row r="50" spans="1:5" ht="12.75">
      <c r="A50" s="90" t="s">
        <v>233</v>
      </c>
      <c r="C50" s="4">
        <v>2205</v>
      </c>
      <c r="D50" s="4"/>
      <c r="E50" s="22">
        <v>0</v>
      </c>
    </row>
    <row r="51" spans="1:6" ht="12.75">
      <c r="A51" s="90" t="s">
        <v>21</v>
      </c>
      <c r="C51" s="4">
        <v>-4029</v>
      </c>
      <c r="D51" s="4"/>
      <c r="E51" s="22">
        <v>-4052</v>
      </c>
      <c r="F51" s="32"/>
    </row>
    <row r="52" spans="1:5" ht="12.75" customHeight="1">
      <c r="A52" s="90" t="s">
        <v>222</v>
      </c>
      <c r="C52" s="4">
        <v>-16</v>
      </c>
      <c r="D52" s="4"/>
      <c r="E52" s="22">
        <v>-125</v>
      </c>
    </row>
    <row r="53" spans="1:5" ht="12.75" customHeight="1">
      <c r="A53" s="132" t="s">
        <v>22</v>
      </c>
      <c r="C53" s="25">
        <f>SUM(C45:C52)</f>
        <v>1057</v>
      </c>
      <c r="D53" s="4"/>
      <c r="E53" s="25">
        <f>SUM(E45:E52)</f>
        <v>530</v>
      </c>
    </row>
    <row r="54" spans="3:5" ht="12.75">
      <c r="C54" s="29"/>
      <c r="D54" s="4"/>
      <c r="E54" s="22"/>
    </row>
    <row r="55" spans="1:5" ht="12.75" customHeight="1">
      <c r="A55" s="132" t="s">
        <v>2</v>
      </c>
      <c r="C55" s="29">
        <f>C36+C42+C53</f>
        <v>-5914</v>
      </c>
      <c r="D55" s="4"/>
      <c r="E55" s="29">
        <f>E36+E42+E53</f>
        <v>503</v>
      </c>
    </row>
    <row r="56" spans="1:5" ht="12.75">
      <c r="A56" s="182" t="s">
        <v>272</v>
      </c>
      <c r="B56" s="182"/>
      <c r="C56" s="73">
        <v>2016</v>
      </c>
      <c r="D56" s="4"/>
      <c r="E56" s="73">
        <v>1513</v>
      </c>
    </row>
    <row r="57" spans="1:5" ht="16.5" customHeight="1" thickBot="1">
      <c r="A57" s="182" t="s">
        <v>273</v>
      </c>
      <c r="B57" s="182"/>
      <c r="C57" s="7">
        <f>SUM(C55:C56)</f>
        <v>-3898</v>
      </c>
      <c r="D57" s="29"/>
      <c r="E57" s="30">
        <f>SUM(E55:E56)</f>
        <v>2016</v>
      </c>
    </row>
    <row r="58" spans="1:250" ht="12.75" customHeight="1" thickTop="1">
      <c r="A58" s="148"/>
      <c r="B58" s="148"/>
      <c r="C58" s="20"/>
      <c r="E58" s="20"/>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row>
    <row r="59" spans="3:4" ht="12.75" hidden="1">
      <c r="C59" s="4">
        <f>+C97-C57</f>
        <v>0</v>
      </c>
      <c r="D59" s="4"/>
    </row>
    <row r="60" ht="12.75" hidden="1">
      <c r="A60" s="90" t="s">
        <v>58</v>
      </c>
    </row>
    <row r="61" spans="1:4" ht="12.75" hidden="1">
      <c r="A61" s="138"/>
      <c r="B61" s="138"/>
      <c r="C61" s="20"/>
      <c r="D61" s="87"/>
    </row>
    <row r="62" spans="1:4" ht="15.75" customHeight="1" hidden="1">
      <c r="A62" s="132" t="s">
        <v>140</v>
      </c>
      <c r="D62" s="32"/>
    </row>
    <row r="63" spans="1:4" ht="15.75" customHeight="1" hidden="1">
      <c r="A63" s="138"/>
      <c r="D63" s="32"/>
    </row>
    <row r="64" spans="1:5" ht="15.75" customHeight="1" hidden="1">
      <c r="A64" s="184" t="s">
        <v>141</v>
      </c>
      <c r="B64" s="177"/>
      <c r="C64" s="177"/>
      <c r="D64" s="177"/>
      <c r="E64" s="177"/>
    </row>
    <row r="65" spans="1:5" ht="15.75" customHeight="1" hidden="1">
      <c r="A65" s="177"/>
      <c r="B65" s="177"/>
      <c r="C65" s="177"/>
      <c r="D65" s="177"/>
      <c r="E65" s="177"/>
    </row>
    <row r="66" spans="1:5" ht="15.75" customHeight="1" hidden="1">
      <c r="A66" s="177"/>
      <c r="B66" s="177"/>
      <c r="C66" s="177"/>
      <c r="D66" s="177"/>
      <c r="E66" s="177"/>
    </row>
    <row r="67" spans="1:5" ht="13.5" customHeight="1" hidden="1">
      <c r="A67" s="177"/>
      <c r="B67" s="177"/>
      <c r="C67" s="177"/>
      <c r="D67" s="177"/>
      <c r="E67" s="177"/>
    </row>
    <row r="68" spans="1:4" ht="15.75" customHeight="1" hidden="1">
      <c r="A68" s="138"/>
      <c r="D68" s="32"/>
    </row>
    <row r="69" spans="1:5" ht="15.75" customHeight="1" hidden="1">
      <c r="A69" s="185" t="s">
        <v>142</v>
      </c>
      <c r="B69" s="177"/>
      <c r="C69" s="177"/>
      <c r="D69" s="177"/>
      <c r="E69" s="177"/>
    </row>
    <row r="70" spans="1:5" s="4" customFormat="1" ht="12.75" hidden="1">
      <c r="A70" s="177"/>
      <c r="B70" s="177"/>
      <c r="C70" s="177"/>
      <c r="D70" s="177"/>
      <c r="E70" s="177"/>
    </row>
    <row r="71" spans="1:4" s="4" customFormat="1" ht="12.75" hidden="1">
      <c r="A71" s="138"/>
      <c r="B71" s="90"/>
      <c r="D71" s="32"/>
    </row>
    <row r="72" spans="4:5" ht="12.75" hidden="1">
      <c r="D72" s="32"/>
      <c r="E72" s="99" t="s">
        <v>11</v>
      </c>
    </row>
    <row r="73" ht="12.75" hidden="1">
      <c r="D73" s="32"/>
    </row>
    <row r="74" spans="2:5" ht="12.75" hidden="1">
      <c r="B74" s="138" t="s">
        <v>143</v>
      </c>
      <c r="D74" s="32"/>
      <c r="E74" s="4">
        <v>50105</v>
      </c>
    </row>
    <row r="75" spans="2:4" ht="12.75" hidden="1">
      <c r="B75" s="138"/>
      <c r="D75" s="32"/>
    </row>
    <row r="76" spans="2:5" ht="12.75" hidden="1">
      <c r="B76" s="90" t="s">
        <v>144</v>
      </c>
      <c r="D76" s="32"/>
      <c r="E76" s="5">
        <v>-12136</v>
      </c>
    </row>
    <row r="77" spans="4:5" ht="12.75" hidden="1">
      <c r="D77" s="32"/>
      <c r="E77" s="29"/>
    </row>
    <row r="78" spans="2:5" ht="12.75" hidden="1">
      <c r="B78" s="90" t="s">
        <v>145</v>
      </c>
      <c r="D78" s="32"/>
      <c r="E78" s="4">
        <f>SUM(E74:E76)</f>
        <v>37969</v>
      </c>
    </row>
    <row r="79" ht="12.75" hidden="1">
      <c r="D79" s="32"/>
    </row>
    <row r="80" spans="2:4" ht="12.75" hidden="1">
      <c r="B80" s="132" t="s">
        <v>146</v>
      </c>
      <c r="D80" s="32"/>
    </row>
    <row r="81" spans="2:5" ht="12.75" hidden="1">
      <c r="B81" s="90" t="s">
        <v>147</v>
      </c>
      <c r="D81" s="32"/>
      <c r="E81" s="4">
        <v>-37469</v>
      </c>
    </row>
    <row r="82" spans="2:5" ht="12.75" hidden="1">
      <c r="B82" s="90" t="s">
        <v>148</v>
      </c>
      <c r="D82" s="32"/>
      <c r="E82" s="29">
        <v>-915</v>
      </c>
    </row>
    <row r="83" spans="2:5" ht="13.5" hidden="1" thickBot="1">
      <c r="B83" s="186" t="s">
        <v>149</v>
      </c>
      <c r="C83" s="177"/>
      <c r="D83" s="177"/>
      <c r="E83" s="30">
        <f>SUM(E78:E82)</f>
        <v>-415</v>
      </c>
    </row>
    <row r="84" spans="2:5" ht="12.75">
      <c r="B84" s="149"/>
      <c r="C84" s="116"/>
      <c r="D84" s="116"/>
      <c r="E84" s="29"/>
    </row>
    <row r="85" spans="2:5" ht="12.75">
      <c r="B85" s="149"/>
      <c r="C85" s="116"/>
      <c r="D85" s="116"/>
      <c r="E85" s="29"/>
    </row>
    <row r="86" spans="2:5" ht="12.75">
      <c r="B86" s="149"/>
      <c r="C86" s="105"/>
      <c r="D86" s="116"/>
      <c r="E86" s="29"/>
    </row>
    <row r="87" spans="2:5" ht="12.75">
      <c r="B87" s="149"/>
      <c r="C87" s="41"/>
      <c r="D87" s="41"/>
      <c r="E87" s="3"/>
    </row>
    <row r="88" spans="1:5" ht="12.75">
      <c r="A88" s="90" t="s">
        <v>275</v>
      </c>
      <c r="B88" s="149"/>
      <c r="C88" s="41"/>
      <c r="D88" s="41"/>
      <c r="E88" s="3"/>
    </row>
    <row r="89" spans="2:5" ht="12.75">
      <c r="B89" s="149"/>
      <c r="C89" s="41"/>
      <c r="D89" s="41"/>
      <c r="E89" s="3"/>
    </row>
    <row r="90" spans="2:5" ht="12.75">
      <c r="B90" s="149"/>
      <c r="C90" s="99" t="s">
        <v>82</v>
      </c>
      <c r="D90" s="26"/>
      <c r="E90" s="99" t="s">
        <v>82</v>
      </c>
    </row>
    <row r="91" spans="2:5" ht="12.75">
      <c r="B91" s="149"/>
      <c r="C91" s="131" t="str">
        <f>+C13</f>
        <v>31.12.06</v>
      </c>
      <c r="D91" s="71"/>
      <c r="E91" s="130" t="str">
        <f>E13</f>
        <v>31.12.05</v>
      </c>
    </row>
    <row r="92" spans="2:5" ht="12.75">
      <c r="B92" s="149"/>
      <c r="C92" s="99" t="s">
        <v>11</v>
      </c>
      <c r="D92" s="41"/>
      <c r="E92" s="99" t="s">
        <v>11</v>
      </c>
    </row>
    <row r="93" spans="1:4" ht="12.75">
      <c r="A93" s="138"/>
      <c r="B93" s="138"/>
      <c r="C93" s="33"/>
      <c r="D93" s="87"/>
    </row>
    <row r="94" spans="1:5" ht="15">
      <c r="A94" s="150"/>
      <c r="B94" s="151" t="s">
        <v>227</v>
      </c>
      <c r="C94" s="4">
        <f>+'BS'!B24</f>
        <v>1650</v>
      </c>
      <c r="D94" s="96"/>
      <c r="E94" s="8">
        <f>1540+671</f>
        <v>2211</v>
      </c>
    </row>
    <row r="95" spans="1:5" ht="15" hidden="1">
      <c r="A95" s="150"/>
      <c r="B95" s="151" t="s">
        <v>136</v>
      </c>
      <c r="C95" s="4">
        <v>0</v>
      </c>
      <c r="D95" s="96"/>
      <c r="E95" s="8">
        <v>0</v>
      </c>
    </row>
    <row r="96" spans="1:5" ht="15">
      <c r="A96" s="150"/>
      <c r="B96" s="151" t="s">
        <v>50</v>
      </c>
      <c r="C96" s="4">
        <f>-Notes!F258</f>
        <v>-5548</v>
      </c>
      <c r="D96" s="96"/>
      <c r="E96" s="8">
        <v>-195</v>
      </c>
    </row>
    <row r="97" spans="1:5" ht="15.75" thickBot="1">
      <c r="A97" s="150"/>
      <c r="B97" s="150"/>
      <c r="C97" s="97">
        <f>SUM(C94:C96)</f>
        <v>-3898</v>
      </c>
      <c r="D97" s="96"/>
      <c r="E97" s="97">
        <f>SUM(E94:E96)</f>
        <v>2016</v>
      </c>
    </row>
    <row r="100" spans="1:5" ht="12.75">
      <c r="A100" s="176" t="s">
        <v>243</v>
      </c>
      <c r="B100" s="176"/>
      <c r="C100" s="176"/>
      <c r="D100" s="176"/>
      <c r="E100" s="176"/>
    </row>
    <row r="101" spans="1:5" ht="12.75">
      <c r="A101" s="176"/>
      <c r="B101" s="176"/>
      <c r="C101" s="176"/>
      <c r="D101" s="176"/>
      <c r="E101" s="176"/>
    </row>
    <row r="102" spans="1:5" ht="12.75">
      <c r="A102" s="137"/>
      <c r="B102" s="137"/>
      <c r="C102" s="59"/>
      <c r="D102" s="59"/>
      <c r="E102" s="59"/>
    </row>
    <row r="103" ht="12.75">
      <c r="D103" s="22"/>
    </row>
    <row r="104" spans="3:5" ht="12.75">
      <c r="C104" s="32">
        <f>+C97-C57</f>
        <v>0</v>
      </c>
      <c r="D104" s="21"/>
      <c r="E104" s="32">
        <f>+E97-E57</f>
        <v>0</v>
      </c>
    </row>
    <row r="105" spans="3:5" ht="12.75">
      <c r="C105" s="20"/>
      <c r="D105" s="21"/>
      <c r="E105" s="20"/>
    </row>
    <row r="106" spans="3:5" ht="12.75">
      <c r="C106" s="20"/>
      <c r="D106" s="21"/>
      <c r="E106" s="20"/>
    </row>
    <row r="107" spans="3:5" ht="12.75">
      <c r="C107" s="20"/>
      <c r="D107" s="21"/>
      <c r="E107" s="20"/>
    </row>
    <row r="108" spans="3:5" ht="12.75">
      <c r="C108" s="20"/>
      <c r="D108" s="21"/>
      <c r="E108" s="20"/>
    </row>
    <row r="109" spans="3:5" ht="12.75">
      <c r="C109" s="20"/>
      <c r="D109" s="21"/>
      <c r="E109" s="20"/>
    </row>
  </sheetData>
  <mergeCells count="9">
    <mergeCell ref="C12:E12"/>
    <mergeCell ref="A100:E101"/>
    <mergeCell ref="A39:B39"/>
    <mergeCell ref="A56:B56"/>
    <mergeCell ref="A57:B57"/>
    <mergeCell ref="A40:B40"/>
    <mergeCell ref="A64:E67"/>
    <mergeCell ref="A69:E70"/>
    <mergeCell ref="B83:D83"/>
  </mergeCells>
  <printOptions/>
  <pageMargins left="1" right="0.75" top="0.5" bottom="0.5" header="0.5" footer="0.5"/>
  <pageSetup fitToHeight="2" horizontalDpi="600" verticalDpi="600" orientation="portrait" scale="85" r:id="rId2"/>
  <rowBreaks count="1" manualBreakCount="1">
    <brk id="84" max="4" man="1"/>
  </rowBreaks>
  <drawing r:id="rId1"/>
</worksheet>
</file>

<file path=xl/worksheets/sheet5.xml><?xml version="1.0" encoding="utf-8"?>
<worksheet xmlns="http://schemas.openxmlformats.org/spreadsheetml/2006/main" xmlns:r="http://schemas.openxmlformats.org/officeDocument/2006/relationships">
  <dimension ref="A1:J339"/>
  <sheetViews>
    <sheetView tabSelected="1" view="pageBreakPreview" zoomScaleSheetLayoutView="100" workbookViewId="0" topLeftCell="A327">
      <selection activeCell="C352" sqref="C352"/>
    </sheetView>
  </sheetViews>
  <sheetFormatPr defaultColWidth="9.140625" defaultRowHeight="12.75" customHeight="1"/>
  <cols>
    <col min="1" max="1" width="5.421875" style="52" customWidth="1"/>
    <col min="2" max="2" width="17.57421875" style="20" customWidth="1"/>
    <col min="3" max="3" width="15.140625" style="20" customWidth="1"/>
    <col min="4" max="4" width="9.28125" style="20" customWidth="1"/>
    <col min="5" max="5" width="12.00390625" style="20" customWidth="1"/>
    <col min="6" max="7" width="11.421875" style="20" customWidth="1"/>
    <col min="8" max="8" width="13.140625" style="20" customWidth="1"/>
    <col min="9" max="16384" width="9.140625" style="20" customWidth="1"/>
  </cols>
  <sheetData>
    <row r="1" ht="12.75" customHeight="1">
      <c r="A1" s="1"/>
    </row>
    <row r="2" ht="12.75" customHeight="1">
      <c r="A2" s="40"/>
    </row>
    <row r="3" ht="12.75" customHeight="1">
      <c r="A3" s="53"/>
    </row>
    <row r="4" ht="12.75" customHeight="1">
      <c r="A4" s="53"/>
    </row>
    <row r="5" ht="12.75" customHeight="1">
      <c r="A5" s="53"/>
    </row>
    <row r="6" ht="12.75" customHeight="1">
      <c r="A6" s="52" t="s">
        <v>69</v>
      </c>
    </row>
    <row r="8" ht="12.75" customHeight="1">
      <c r="A8" s="52" t="s">
        <v>175</v>
      </c>
    </row>
    <row r="10" spans="1:2" ht="15.75" customHeight="1">
      <c r="A10" s="51" t="s">
        <v>26</v>
      </c>
      <c r="B10" s="26" t="s">
        <v>23</v>
      </c>
    </row>
    <row r="11" ht="15.75" customHeight="1"/>
    <row r="12" spans="2:8" ht="15.75" customHeight="1">
      <c r="B12" s="190" t="s">
        <v>234</v>
      </c>
      <c r="C12" s="188"/>
      <c r="D12" s="188"/>
      <c r="E12" s="188"/>
      <c r="F12" s="188"/>
      <c r="G12" s="188"/>
      <c r="H12" s="188"/>
    </row>
    <row r="13" spans="2:8" ht="15.75" customHeight="1">
      <c r="B13" s="188"/>
      <c r="C13" s="188"/>
      <c r="D13" s="188"/>
      <c r="E13" s="188"/>
      <c r="F13" s="188"/>
      <c r="G13" s="188"/>
      <c r="H13" s="188"/>
    </row>
    <row r="14" spans="2:8" ht="20.25" customHeight="1">
      <c r="B14" s="188"/>
      <c r="C14" s="188"/>
      <c r="D14" s="188"/>
      <c r="E14" s="188"/>
      <c r="F14" s="188"/>
      <c r="G14" s="188"/>
      <c r="H14" s="188"/>
    </row>
    <row r="15" spans="2:8" ht="15.75" customHeight="1">
      <c r="B15" s="46"/>
      <c r="C15" s="46"/>
      <c r="D15" s="46"/>
      <c r="E15" s="46"/>
      <c r="F15" s="46"/>
      <c r="G15" s="46"/>
      <c r="H15" s="46"/>
    </row>
    <row r="16" spans="1:8" s="28" customFormat="1" ht="15.75" customHeight="1">
      <c r="A16" s="44"/>
      <c r="B16" s="194" t="s">
        <v>235</v>
      </c>
      <c r="C16" s="194"/>
      <c r="D16" s="194"/>
      <c r="E16" s="194"/>
      <c r="F16" s="194"/>
      <c r="G16" s="194"/>
      <c r="H16" s="194"/>
    </row>
    <row r="17" spans="2:8" ht="15.75" customHeight="1">
      <c r="B17" s="194"/>
      <c r="C17" s="194"/>
      <c r="D17" s="194"/>
      <c r="E17" s="194"/>
      <c r="F17" s="194"/>
      <c r="G17" s="194"/>
      <c r="H17" s="194"/>
    </row>
    <row r="18" spans="2:8" ht="15.75" customHeight="1">
      <c r="B18" s="194"/>
      <c r="C18" s="194"/>
      <c r="D18" s="194"/>
      <c r="E18" s="194"/>
      <c r="F18" s="194"/>
      <c r="G18" s="194"/>
      <c r="H18" s="194"/>
    </row>
    <row r="19" spans="2:8" ht="15.75" customHeight="1">
      <c r="B19" s="117"/>
      <c r="C19" s="117"/>
      <c r="D19" s="117"/>
      <c r="E19" s="117"/>
      <c r="F19" s="117"/>
      <c r="G19" s="117"/>
      <c r="H19" s="117"/>
    </row>
    <row r="20" spans="2:8" ht="15" customHeight="1">
      <c r="B20" s="113"/>
      <c r="C20" s="113"/>
      <c r="D20" s="113"/>
      <c r="E20" s="113"/>
      <c r="F20" s="113"/>
      <c r="G20" s="113"/>
      <c r="H20" s="113"/>
    </row>
    <row r="21" spans="1:8" ht="15.75" customHeight="1">
      <c r="A21" s="52" t="s">
        <v>27</v>
      </c>
      <c r="B21" s="118" t="s">
        <v>162</v>
      </c>
      <c r="C21" s="113"/>
      <c r="D21" s="113"/>
      <c r="E21" s="113"/>
      <c r="F21" s="113"/>
      <c r="G21" s="113"/>
      <c r="H21" s="113"/>
    </row>
    <row r="22" spans="2:8" ht="15.75" customHeight="1">
      <c r="B22" s="196" t="s">
        <v>163</v>
      </c>
      <c r="C22" s="188"/>
      <c r="D22" s="188"/>
      <c r="E22" s="188"/>
      <c r="F22" s="188"/>
      <c r="G22" s="188"/>
      <c r="H22" s="188"/>
    </row>
    <row r="23" spans="2:8" ht="15.75" customHeight="1">
      <c r="B23" s="188"/>
      <c r="C23" s="188"/>
      <c r="D23" s="188"/>
      <c r="E23" s="188"/>
      <c r="F23" s="188"/>
      <c r="G23" s="188"/>
      <c r="H23" s="188"/>
    </row>
    <row r="24" spans="2:8" ht="15.75" customHeight="1">
      <c r="B24" s="188"/>
      <c r="C24" s="188"/>
      <c r="D24" s="188"/>
      <c r="E24" s="188"/>
      <c r="F24" s="188"/>
      <c r="G24" s="188"/>
      <c r="H24" s="188"/>
    </row>
    <row r="25" spans="2:8" ht="8.25" customHeight="1">
      <c r="B25" s="119"/>
      <c r="C25" s="119"/>
      <c r="D25" s="119"/>
      <c r="E25" s="119"/>
      <c r="F25" s="119"/>
      <c r="G25" s="119"/>
      <c r="H25" s="119"/>
    </row>
    <row r="26" spans="2:8" ht="15.75" customHeight="1">
      <c r="B26" s="187" t="s">
        <v>300</v>
      </c>
      <c r="C26" s="188"/>
      <c r="D26" s="188"/>
      <c r="E26" s="188"/>
      <c r="F26" s="188"/>
      <c r="G26" s="188"/>
      <c r="H26" s="188"/>
    </row>
    <row r="27" spans="2:8" ht="15.75" customHeight="1">
      <c r="B27" s="188"/>
      <c r="C27" s="188"/>
      <c r="D27" s="188"/>
      <c r="E27" s="188"/>
      <c r="F27" s="188"/>
      <c r="G27" s="188"/>
      <c r="H27" s="188"/>
    </row>
    <row r="28" spans="2:8" ht="9.75" customHeight="1">
      <c r="B28" s="119"/>
      <c r="C28" s="119"/>
      <c r="D28" s="119"/>
      <c r="E28" s="119"/>
      <c r="F28" s="119"/>
      <c r="G28" s="119"/>
      <c r="H28" s="119"/>
    </row>
    <row r="29" spans="2:8" ht="15.75" customHeight="1">
      <c r="B29" s="187" t="s">
        <v>301</v>
      </c>
      <c r="C29" s="188"/>
      <c r="D29" s="188"/>
      <c r="E29" s="188"/>
      <c r="F29" s="188"/>
      <c r="G29" s="188"/>
      <c r="H29" s="188"/>
    </row>
    <row r="30" spans="2:8" ht="9.75" customHeight="1">
      <c r="B30" s="119"/>
      <c r="C30" s="119"/>
      <c r="D30" s="119"/>
      <c r="E30" s="119"/>
      <c r="F30" s="119"/>
      <c r="G30" s="119"/>
      <c r="H30" s="119"/>
    </row>
    <row r="31" spans="2:8" ht="15.75" customHeight="1">
      <c r="B31" s="175" t="s">
        <v>172</v>
      </c>
      <c r="C31" s="177"/>
      <c r="D31" s="177"/>
      <c r="E31" s="177"/>
      <c r="F31" s="177"/>
      <c r="G31" s="177"/>
      <c r="H31" s="177"/>
    </row>
    <row r="32" spans="2:8" ht="15.75" customHeight="1">
      <c r="B32" s="177"/>
      <c r="C32" s="177"/>
      <c r="D32" s="177"/>
      <c r="E32" s="177"/>
      <c r="F32" s="177"/>
      <c r="G32" s="177"/>
      <c r="H32" s="177"/>
    </row>
    <row r="33" spans="2:8" ht="12" customHeight="1">
      <c r="B33" s="120"/>
      <c r="C33" s="120"/>
      <c r="D33" s="120"/>
      <c r="E33" s="120"/>
      <c r="F33" s="120"/>
      <c r="G33" s="120"/>
      <c r="H33" s="120"/>
    </row>
    <row r="34" spans="2:8" ht="15.75" customHeight="1">
      <c r="B34" s="122" t="s">
        <v>164</v>
      </c>
      <c r="C34" s="123"/>
      <c r="D34" s="123"/>
      <c r="E34" s="123"/>
      <c r="F34" s="123"/>
      <c r="G34" s="123"/>
      <c r="H34" s="123"/>
    </row>
    <row r="35" spans="2:8" ht="15.75" customHeight="1">
      <c r="B35" s="187" t="s">
        <v>176</v>
      </c>
      <c r="C35" s="188"/>
      <c r="D35" s="188"/>
      <c r="E35" s="188"/>
      <c r="F35" s="188"/>
      <c r="G35" s="188"/>
      <c r="H35" s="188"/>
    </row>
    <row r="36" spans="2:8" ht="15.75" customHeight="1">
      <c r="B36" s="187"/>
      <c r="C36" s="188"/>
      <c r="D36" s="188"/>
      <c r="E36" s="188"/>
      <c r="F36" s="188"/>
      <c r="G36" s="188"/>
      <c r="H36" s="188"/>
    </row>
    <row r="37" spans="2:8" ht="15.75" customHeight="1">
      <c r="B37" s="188"/>
      <c r="C37" s="188"/>
      <c r="D37" s="188"/>
      <c r="E37" s="188"/>
      <c r="F37" s="188"/>
      <c r="G37" s="188"/>
      <c r="H37" s="188"/>
    </row>
    <row r="38" spans="2:8" ht="15.75" customHeight="1">
      <c r="B38" s="123"/>
      <c r="C38" s="123"/>
      <c r="D38" s="123"/>
      <c r="E38" s="123"/>
      <c r="F38" s="123"/>
      <c r="G38" s="123"/>
      <c r="H38" s="123"/>
    </row>
    <row r="39" spans="2:8" ht="15.75" customHeight="1">
      <c r="B39" s="122" t="s">
        <v>165</v>
      </c>
      <c r="C39" s="123"/>
      <c r="D39" s="123"/>
      <c r="E39" s="123"/>
      <c r="F39" s="123"/>
      <c r="G39" s="123"/>
      <c r="H39" s="123"/>
    </row>
    <row r="40" spans="2:8" ht="15.75" customHeight="1">
      <c r="B40" s="175" t="s">
        <v>252</v>
      </c>
      <c r="C40" s="200"/>
      <c r="D40" s="200"/>
      <c r="E40" s="200"/>
      <c r="F40" s="200"/>
      <c r="G40" s="200"/>
      <c r="H40" s="200"/>
    </row>
    <row r="41" spans="2:8" ht="15.75" customHeight="1">
      <c r="B41" s="200"/>
      <c r="C41" s="200"/>
      <c r="D41" s="200"/>
      <c r="E41" s="200"/>
      <c r="F41" s="200"/>
      <c r="G41" s="200"/>
      <c r="H41" s="200"/>
    </row>
    <row r="42" spans="2:8" ht="15.75" customHeight="1">
      <c r="B42" s="122"/>
      <c r="C42" s="123"/>
      <c r="D42" s="123"/>
      <c r="E42" s="123"/>
      <c r="F42" s="123"/>
      <c r="G42" s="123"/>
      <c r="H42" s="123"/>
    </row>
    <row r="43" spans="2:8" ht="15.75" customHeight="1">
      <c r="B43" s="124" t="s">
        <v>166</v>
      </c>
      <c r="D43" s="46"/>
      <c r="E43" s="46"/>
      <c r="F43" s="46"/>
      <c r="G43" s="46"/>
      <c r="H43" s="46"/>
    </row>
    <row r="44" spans="2:8" ht="15.75" customHeight="1">
      <c r="B44" s="187" t="s">
        <v>177</v>
      </c>
      <c r="C44" s="188"/>
      <c r="D44" s="188"/>
      <c r="E44" s="188"/>
      <c r="F44" s="188"/>
      <c r="G44" s="188"/>
      <c r="H44" s="188"/>
    </row>
    <row r="45" spans="2:8" ht="15.75" customHeight="1">
      <c r="B45" s="188"/>
      <c r="C45" s="188"/>
      <c r="D45" s="188"/>
      <c r="E45" s="188"/>
      <c r="F45" s="188"/>
      <c r="G45" s="188"/>
      <c r="H45" s="188"/>
    </row>
    <row r="46" spans="2:8" ht="15.75" customHeight="1">
      <c r="B46" s="95"/>
      <c r="C46" s="95"/>
      <c r="D46" s="95"/>
      <c r="E46" s="95"/>
      <c r="F46" s="95"/>
      <c r="G46" s="95"/>
      <c r="H46" s="95"/>
    </row>
    <row r="47" ht="15.75" customHeight="1"/>
    <row r="48" spans="1:2" ht="15.75" customHeight="1">
      <c r="A48" s="51" t="s">
        <v>178</v>
      </c>
      <c r="B48" s="26" t="s">
        <v>70</v>
      </c>
    </row>
    <row r="49" ht="15.75" customHeight="1"/>
    <row r="50" spans="2:8" ht="15.75" customHeight="1">
      <c r="B50" s="196" t="s">
        <v>179</v>
      </c>
      <c r="C50" s="197"/>
      <c r="D50" s="197"/>
      <c r="E50" s="197"/>
      <c r="F50" s="197"/>
      <c r="G50" s="197"/>
      <c r="H50" s="197"/>
    </row>
    <row r="51" spans="2:8" ht="15.75" customHeight="1">
      <c r="B51" s="197"/>
      <c r="C51" s="197"/>
      <c r="D51" s="197"/>
      <c r="E51" s="197"/>
      <c r="F51" s="197"/>
      <c r="G51" s="197"/>
      <c r="H51" s="197"/>
    </row>
    <row r="52" spans="2:8" ht="15.75" customHeight="1">
      <c r="B52" s="67"/>
      <c r="C52" s="27"/>
      <c r="D52" s="27"/>
      <c r="E52" s="27"/>
      <c r="F52" s="27"/>
      <c r="G52" s="27"/>
      <c r="H52" s="27"/>
    </row>
    <row r="53" spans="2:8" ht="15.75" customHeight="1">
      <c r="B53" s="67"/>
      <c r="C53" s="27"/>
      <c r="D53" s="27"/>
      <c r="E53" s="27"/>
      <c r="F53" s="27"/>
      <c r="G53" s="27"/>
      <c r="H53" s="27"/>
    </row>
    <row r="54" spans="1:2" ht="15.75" customHeight="1">
      <c r="A54" s="51" t="s">
        <v>180</v>
      </c>
      <c r="B54" s="26" t="s">
        <v>71</v>
      </c>
    </row>
    <row r="55" spans="1:2" ht="15.75" customHeight="1">
      <c r="A55" s="51"/>
      <c r="B55" s="26"/>
    </row>
    <row r="56" spans="1:8" ht="15.75" customHeight="1">
      <c r="A56" s="51"/>
      <c r="B56" s="190" t="s">
        <v>226</v>
      </c>
      <c r="C56" s="170"/>
      <c r="D56" s="170"/>
      <c r="E56" s="170"/>
      <c r="F56" s="170"/>
      <c r="G56" s="170"/>
      <c r="H56" s="170"/>
    </row>
    <row r="57" spans="1:8" ht="15.75" customHeight="1">
      <c r="A57" s="51"/>
      <c r="B57" s="170"/>
      <c r="C57" s="170"/>
      <c r="D57" s="170"/>
      <c r="E57" s="170"/>
      <c r="F57" s="170"/>
      <c r="G57" s="170"/>
      <c r="H57" s="170"/>
    </row>
    <row r="58" spans="1:8" ht="18.75" customHeight="1">
      <c r="A58" s="51"/>
      <c r="B58" s="170"/>
      <c r="C58" s="170"/>
      <c r="D58" s="170"/>
      <c r="E58" s="170"/>
      <c r="F58" s="170"/>
      <c r="G58" s="170"/>
      <c r="H58" s="170"/>
    </row>
    <row r="59" spans="1:8" ht="15.75" customHeight="1">
      <c r="A59" s="51"/>
      <c r="B59" s="116"/>
      <c r="C59" s="116"/>
      <c r="D59" s="116"/>
      <c r="E59" s="116"/>
      <c r="F59" s="116"/>
      <c r="G59" s="116"/>
      <c r="H59" s="116"/>
    </row>
    <row r="60" ht="15.75" customHeight="1">
      <c r="A60" s="51"/>
    </row>
    <row r="61" spans="1:2" ht="15.75" customHeight="1">
      <c r="A61" s="51" t="s">
        <v>181</v>
      </c>
      <c r="B61" s="26" t="s">
        <v>72</v>
      </c>
    </row>
    <row r="62" ht="15.75" customHeight="1"/>
    <row r="63" spans="2:8" ht="15.75" customHeight="1">
      <c r="B63" s="190" t="s">
        <v>263</v>
      </c>
      <c r="C63" s="190"/>
      <c r="D63" s="190"/>
      <c r="E63" s="190"/>
      <c r="F63" s="190"/>
      <c r="G63" s="190"/>
      <c r="H63" s="190"/>
    </row>
    <row r="64" spans="2:8" ht="15.75" customHeight="1">
      <c r="B64" s="190"/>
      <c r="C64" s="190"/>
      <c r="D64" s="190"/>
      <c r="E64" s="190"/>
      <c r="F64" s="190"/>
      <c r="G64" s="190"/>
      <c r="H64" s="190"/>
    </row>
    <row r="65" spans="2:8" ht="15.75" customHeight="1">
      <c r="B65" s="27"/>
      <c r="C65" s="27"/>
      <c r="D65" s="27"/>
      <c r="E65" s="27"/>
      <c r="F65" s="27"/>
      <c r="G65" s="27"/>
      <c r="H65" s="27"/>
    </row>
    <row r="66" ht="15.75" customHeight="1"/>
    <row r="67" spans="1:2" ht="15.75" customHeight="1">
      <c r="A67" s="51" t="s">
        <v>182</v>
      </c>
      <c r="B67" s="26" t="s">
        <v>73</v>
      </c>
    </row>
    <row r="68" ht="15.75" customHeight="1"/>
    <row r="69" spans="2:8" ht="15.75" customHeight="1">
      <c r="B69" s="169" t="s">
        <v>278</v>
      </c>
      <c r="C69" s="188"/>
      <c r="D69" s="188"/>
      <c r="E69" s="188"/>
      <c r="F69" s="188"/>
      <c r="G69" s="188"/>
      <c r="H69" s="188"/>
    </row>
    <row r="70" spans="2:8" ht="15.75" customHeight="1">
      <c r="B70" s="188"/>
      <c r="C70" s="188"/>
      <c r="D70" s="188"/>
      <c r="E70" s="188"/>
      <c r="F70" s="188"/>
      <c r="G70" s="188"/>
      <c r="H70" s="188"/>
    </row>
    <row r="71" spans="2:8" ht="15.75" customHeight="1">
      <c r="B71" s="95"/>
      <c r="C71" s="95"/>
      <c r="D71" s="95"/>
      <c r="E71" s="95"/>
      <c r="F71" s="95"/>
      <c r="G71" s="95"/>
      <c r="H71" s="95"/>
    </row>
    <row r="72" ht="15.75" customHeight="1"/>
    <row r="73" spans="1:2" ht="15.75" customHeight="1">
      <c r="A73" s="51" t="s">
        <v>183</v>
      </c>
      <c r="B73" s="26" t="s">
        <v>74</v>
      </c>
    </row>
    <row r="74" ht="15.75" customHeight="1"/>
    <row r="75" spans="2:8" ht="15.75" customHeight="1">
      <c r="B75" s="186" t="s">
        <v>223</v>
      </c>
      <c r="C75" s="186"/>
      <c r="D75" s="186"/>
      <c r="E75" s="186"/>
      <c r="F75" s="186"/>
      <c r="G75" s="186"/>
      <c r="H75" s="186"/>
    </row>
    <row r="76" spans="2:8" ht="15.75" customHeight="1">
      <c r="B76" s="186"/>
      <c r="C76" s="186"/>
      <c r="D76" s="186"/>
      <c r="E76" s="186"/>
      <c r="F76" s="186"/>
      <c r="G76" s="186"/>
      <c r="H76" s="186"/>
    </row>
    <row r="77" spans="2:8" ht="15.75" customHeight="1">
      <c r="B77" s="27"/>
      <c r="C77" s="27"/>
      <c r="D77" s="27"/>
      <c r="E77" s="27"/>
      <c r="F77" s="27"/>
      <c r="G77" s="27"/>
      <c r="H77" s="27"/>
    </row>
    <row r="78" ht="15.75" customHeight="1"/>
    <row r="79" spans="1:2" ht="15.75" customHeight="1">
      <c r="A79" s="51" t="s">
        <v>184</v>
      </c>
      <c r="B79" s="26" t="s">
        <v>75</v>
      </c>
    </row>
    <row r="80" ht="15.75" customHeight="1"/>
    <row r="81" spans="2:8" ht="15.75" customHeight="1">
      <c r="B81" s="171" t="s">
        <v>224</v>
      </c>
      <c r="C81" s="172"/>
      <c r="D81" s="172"/>
      <c r="E81" s="172"/>
      <c r="F81" s="172"/>
      <c r="G81" s="172"/>
      <c r="H81" s="172"/>
    </row>
    <row r="82" spans="2:8" ht="15.75" customHeight="1">
      <c r="B82" s="172"/>
      <c r="C82" s="172"/>
      <c r="D82" s="172"/>
      <c r="E82" s="172"/>
      <c r="F82" s="172"/>
      <c r="G82" s="172"/>
      <c r="H82" s="172"/>
    </row>
    <row r="83" spans="2:8" ht="15.75" customHeight="1">
      <c r="B83" s="172"/>
      <c r="C83" s="172"/>
      <c r="D83" s="172"/>
      <c r="E83" s="172"/>
      <c r="F83" s="172"/>
      <c r="G83" s="172"/>
      <c r="H83" s="172"/>
    </row>
    <row r="84" spans="2:8" ht="15.75" customHeight="1">
      <c r="B84" s="172"/>
      <c r="C84" s="172"/>
      <c r="D84" s="172"/>
      <c r="E84" s="172"/>
      <c r="F84" s="172"/>
      <c r="G84" s="172"/>
      <c r="H84" s="172"/>
    </row>
    <row r="85" spans="2:8" ht="15.75" customHeight="1">
      <c r="B85" s="95"/>
      <c r="C85" s="95"/>
      <c r="D85" s="95"/>
      <c r="E85" s="95"/>
      <c r="F85" s="95"/>
      <c r="G85" s="95"/>
      <c r="H85" s="95"/>
    </row>
    <row r="86" spans="2:8" ht="15.75" customHeight="1">
      <c r="B86" s="95"/>
      <c r="C86" s="95"/>
      <c r="D86" s="95"/>
      <c r="E86" s="95"/>
      <c r="F86" s="95"/>
      <c r="G86" s="95"/>
      <c r="H86" s="95"/>
    </row>
    <row r="87" spans="2:8" ht="15.75" customHeight="1">
      <c r="B87" s="95"/>
      <c r="C87" s="95"/>
      <c r="D87" s="95"/>
      <c r="E87" s="95"/>
      <c r="F87" s="95"/>
      <c r="G87" s="95"/>
      <c r="H87" s="95"/>
    </row>
    <row r="88" spans="2:8" ht="15.75" customHeight="1">
      <c r="B88" s="95"/>
      <c r="C88" s="95"/>
      <c r="D88" s="95"/>
      <c r="E88" s="95"/>
      <c r="F88" s="95"/>
      <c r="G88" s="95"/>
      <c r="H88" s="95"/>
    </row>
    <row r="89" spans="2:8" ht="15.75" customHeight="1">
      <c r="B89" s="95"/>
      <c r="C89" s="95"/>
      <c r="D89" s="95"/>
      <c r="E89" s="95"/>
      <c r="F89" s="95"/>
      <c r="G89" s="95"/>
      <c r="H89" s="95"/>
    </row>
    <row r="90" spans="2:8" ht="15.75" customHeight="1">
      <c r="B90" s="95"/>
      <c r="C90" s="95"/>
      <c r="D90" s="95"/>
      <c r="E90" s="95"/>
      <c r="F90" s="95"/>
      <c r="G90" s="95"/>
      <c r="H90" s="95"/>
    </row>
    <row r="91" spans="2:8" ht="15.75" customHeight="1">
      <c r="B91" s="95"/>
      <c r="C91" s="95"/>
      <c r="D91" s="95"/>
      <c r="E91" s="95"/>
      <c r="F91" s="95"/>
      <c r="G91" s="95"/>
      <c r="H91" s="95"/>
    </row>
    <row r="92" spans="2:8" ht="15.75" customHeight="1">
      <c r="B92" s="95"/>
      <c r="C92" s="95"/>
      <c r="D92" s="95"/>
      <c r="E92" s="95"/>
      <c r="F92" s="95"/>
      <c r="G92" s="95"/>
      <c r="H92" s="95"/>
    </row>
    <row r="93" spans="2:8" ht="15.75" customHeight="1">
      <c r="B93" s="95"/>
      <c r="C93" s="95"/>
      <c r="D93" s="95"/>
      <c r="E93" s="95"/>
      <c r="F93" s="95"/>
      <c r="G93" s="95"/>
      <c r="H93" s="95"/>
    </row>
    <row r="94" spans="2:8" ht="15.75" customHeight="1">
      <c r="B94" s="95"/>
      <c r="C94" s="95"/>
      <c r="D94" s="95"/>
      <c r="E94" s="95"/>
      <c r="F94" s="95"/>
      <c r="G94" s="95"/>
      <c r="H94" s="95"/>
    </row>
    <row r="95" spans="2:8" ht="15.75" customHeight="1">
      <c r="B95" s="95"/>
      <c r="C95" s="95"/>
      <c r="D95" s="95"/>
      <c r="E95" s="95"/>
      <c r="F95" s="95"/>
      <c r="G95" s="95"/>
      <c r="H95" s="95"/>
    </row>
    <row r="96" spans="2:8" ht="15.75" customHeight="1">
      <c r="B96" s="95"/>
      <c r="C96" s="95"/>
      <c r="D96" s="95"/>
      <c r="E96" s="95"/>
      <c r="F96" s="95"/>
      <c r="G96" s="95"/>
      <c r="H96" s="95"/>
    </row>
    <row r="97" spans="2:8" ht="15.75" customHeight="1">
      <c r="B97" s="95"/>
      <c r="C97" s="95"/>
      <c r="D97" s="95"/>
      <c r="E97" s="95"/>
      <c r="F97" s="95"/>
      <c r="G97" s="95"/>
      <c r="H97" s="95"/>
    </row>
    <row r="98" spans="1:2" ht="15.75" customHeight="1">
      <c r="A98" s="51" t="s">
        <v>185</v>
      </c>
      <c r="B98" s="26" t="s">
        <v>76</v>
      </c>
    </row>
    <row r="99" spans="1:2" ht="15.75" customHeight="1">
      <c r="A99" s="51"/>
      <c r="B99" s="26"/>
    </row>
    <row r="100" ht="15.75" customHeight="1">
      <c r="B100" s="20" t="s">
        <v>77</v>
      </c>
    </row>
    <row r="101" spans="4:8" ht="15.75" customHeight="1">
      <c r="D101" s="26"/>
      <c r="E101" s="41"/>
      <c r="F101" s="41"/>
      <c r="G101" s="41"/>
      <c r="H101" s="26"/>
    </row>
    <row r="102" spans="2:8" ht="15.75" customHeight="1">
      <c r="B102" s="49"/>
      <c r="C102" s="54" t="s">
        <v>53</v>
      </c>
      <c r="D102" s="41" t="s">
        <v>43</v>
      </c>
      <c r="E102" s="54" t="s">
        <v>41</v>
      </c>
      <c r="F102" s="54"/>
      <c r="G102" s="41"/>
      <c r="H102" s="91"/>
    </row>
    <row r="103" spans="2:8" ht="15.75" customHeight="1">
      <c r="B103" s="49"/>
      <c r="C103" s="55" t="s">
        <v>42</v>
      </c>
      <c r="D103" s="56" t="s">
        <v>44</v>
      </c>
      <c r="E103" s="57" t="s">
        <v>45</v>
      </c>
      <c r="F103" s="57" t="s">
        <v>103</v>
      </c>
      <c r="G103" s="57" t="s">
        <v>78</v>
      </c>
      <c r="H103" s="92" t="s">
        <v>46</v>
      </c>
    </row>
    <row r="104" spans="3:8" ht="15.75" customHeight="1">
      <c r="C104" s="54" t="s">
        <v>11</v>
      </c>
      <c r="D104" s="54" t="s">
        <v>11</v>
      </c>
      <c r="E104" s="54" t="s">
        <v>11</v>
      </c>
      <c r="F104" s="54" t="s">
        <v>11</v>
      </c>
      <c r="G104" s="54" t="s">
        <v>11</v>
      </c>
      <c r="H104" s="91" t="s">
        <v>11</v>
      </c>
    </row>
    <row r="105" spans="2:8" ht="15.75" customHeight="1">
      <c r="B105" s="58" t="s">
        <v>153</v>
      </c>
      <c r="C105" s="47"/>
      <c r="D105" s="48"/>
      <c r="E105" s="49"/>
      <c r="F105" s="49"/>
      <c r="G105" s="49"/>
      <c r="H105" s="90"/>
    </row>
    <row r="106" spans="2:8" ht="15.75" customHeight="1">
      <c r="B106" s="167" t="s">
        <v>276</v>
      </c>
      <c r="C106" s="47"/>
      <c r="D106" s="48"/>
      <c r="E106" s="49"/>
      <c r="F106" s="49"/>
      <c r="G106" s="49"/>
      <c r="H106" s="90"/>
    </row>
    <row r="107" spans="3:8" ht="15.75" customHeight="1" hidden="1">
      <c r="C107" s="47"/>
      <c r="D107" s="48"/>
      <c r="E107" s="49"/>
      <c r="F107" s="49"/>
      <c r="G107" s="49"/>
      <c r="H107" s="4"/>
    </row>
    <row r="108" spans="2:9" ht="15.75" customHeight="1">
      <c r="B108" s="26" t="s">
        <v>3</v>
      </c>
      <c r="I108" s="32"/>
    </row>
    <row r="109" spans="2:8" ht="15.75" customHeight="1">
      <c r="B109" s="49" t="s">
        <v>248</v>
      </c>
      <c r="C109" s="23">
        <v>101622</v>
      </c>
      <c r="D109" s="5">
        <v>3627</v>
      </c>
      <c r="E109" s="5">
        <v>4405</v>
      </c>
      <c r="F109" s="5">
        <v>10690</v>
      </c>
      <c r="G109" s="5">
        <v>0</v>
      </c>
      <c r="H109" s="5">
        <f>SUM(C109:G109)</f>
        <v>120344</v>
      </c>
    </row>
    <row r="110" spans="2:8" ht="15.75" customHeight="1">
      <c r="B110" s="49"/>
      <c r="C110" s="22"/>
      <c r="D110" s="22"/>
      <c r="E110" s="22"/>
      <c r="F110" s="22"/>
      <c r="G110" s="22"/>
      <c r="H110" s="22"/>
    </row>
    <row r="111" spans="2:8" ht="15.75" customHeight="1">
      <c r="B111" s="58" t="s">
        <v>79</v>
      </c>
      <c r="C111" s="22"/>
      <c r="D111" s="22"/>
      <c r="E111" s="22"/>
      <c r="F111" s="22"/>
      <c r="G111" s="22"/>
      <c r="H111" s="22"/>
    </row>
    <row r="112" spans="2:10" ht="15.75" customHeight="1">
      <c r="B112" s="20" t="s">
        <v>79</v>
      </c>
      <c r="C112" s="22">
        <f>+C109/H109*$H$112</f>
        <v>12931.590341022404</v>
      </c>
      <c r="D112" s="22">
        <f>+D109/$H$109*H112</f>
        <v>461.5425613242039</v>
      </c>
      <c r="E112" s="22">
        <f>+E109/H109*H112</f>
        <v>560.5445223692083</v>
      </c>
      <c r="F112" s="22">
        <v>1359</v>
      </c>
      <c r="G112" s="22">
        <f>+G109/$H$109*$H$112</f>
        <v>0</v>
      </c>
      <c r="H112" s="14">
        <v>15314</v>
      </c>
      <c r="I112" s="32"/>
      <c r="J112" s="32"/>
    </row>
    <row r="113" spans="2:8" ht="15.75" customHeight="1">
      <c r="B113" s="49" t="s">
        <v>47</v>
      </c>
      <c r="C113" s="22"/>
      <c r="D113" s="22"/>
      <c r="E113" s="22"/>
      <c r="F113" s="22"/>
      <c r="G113" s="22"/>
      <c r="H113" s="23">
        <f>'IS'!F20</f>
        <v>85</v>
      </c>
    </row>
    <row r="114" spans="2:8" ht="15.75" customHeight="1">
      <c r="B114" s="49" t="s">
        <v>286</v>
      </c>
      <c r="C114" s="22"/>
      <c r="D114" s="22"/>
      <c r="E114" s="22"/>
      <c r="F114" s="22"/>
      <c r="G114" s="22"/>
      <c r="H114" s="14">
        <f>+H112+H113</f>
        <v>15399</v>
      </c>
    </row>
    <row r="115" spans="2:8" ht="15.75" customHeight="1">
      <c r="B115" s="49" t="s">
        <v>15</v>
      </c>
      <c r="C115" s="22"/>
      <c r="D115" s="22"/>
      <c r="E115" s="22"/>
      <c r="F115" s="22"/>
      <c r="G115" s="22"/>
      <c r="H115" s="23">
        <f>'IS'!F26</f>
        <v>-1584</v>
      </c>
    </row>
    <row r="116" spans="2:8" ht="15.75" customHeight="1">
      <c r="B116" s="20" t="s">
        <v>111</v>
      </c>
      <c r="H116" s="4">
        <f>SUM(H114:H115)</f>
        <v>13815</v>
      </c>
    </row>
    <row r="117" spans="2:8" ht="15.75" customHeight="1">
      <c r="B117" s="49" t="s">
        <v>159</v>
      </c>
      <c r="C117" s="22"/>
      <c r="D117" s="22"/>
      <c r="E117" s="22"/>
      <c r="F117" s="22"/>
      <c r="G117" s="22"/>
      <c r="H117" s="22">
        <f>'IS'!F31</f>
        <v>-3695</v>
      </c>
    </row>
    <row r="118" spans="2:8" ht="15.75" customHeight="1" thickBot="1">
      <c r="B118" s="20" t="s">
        <v>266</v>
      </c>
      <c r="C118" s="14"/>
      <c r="D118" s="14"/>
      <c r="E118" s="14"/>
      <c r="F118" s="14"/>
      <c r="G118" s="14"/>
      <c r="H118" s="31">
        <f>SUM(H116:H117)</f>
        <v>10120</v>
      </c>
    </row>
    <row r="119" spans="4:8" ht="15.75" customHeight="1" thickTop="1">
      <c r="D119" s="4"/>
      <c r="E119" s="14"/>
      <c r="F119" s="14"/>
      <c r="G119" s="14"/>
      <c r="H119" s="14"/>
    </row>
    <row r="120" spans="5:6" ht="15.75" customHeight="1">
      <c r="E120" s="32"/>
      <c r="F120" s="32"/>
    </row>
    <row r="121" spans="1:6" ht="15.75" customHeight="1">
      <c r="A121" s="51" t="s">
        <v>186</v>
      </c>
      <c r="B121" s="26" t="s">
        <v>25</v>
      </c>
      <c r="F121" s="32"/>
    </row>
    <row r="122" ht="15.75" customHeight="1"/>
    <row r="123" spans="2:8" ht="15.75" customHeight="1">
      <c r="B123" s="174" t="s">
        <v>187</v>
      </c>
      <c r="C123" s="174"/>
      <c r="D123" s="174"/>
      <c r="E123" s="174"/>
      <c r="F123" s="174"/>
      <c r="G123" s="174"/>
      <c r="H123" s="174"/>
    </row>
    <row r="124" spans="2:8" ht="15.75" customHeight="1">
      <c r="B124" s="174"/>
      <c r="C124" s="174"/>
      <c r="D124" s="174"/>
      <c r="E124" s="174"/>
      <c r="F124" s="174"/>
      <c r="G124" s="174"/>
      <c r="H124" s="174"/>
    </row>
    <row r="125" spans="2:8" ht="15.75" customHeight="1">
      <c r="B125" s="50"/>
      <c r="C125" s="50"/>
      <c r="D125" s="50"/>
      <c r="E125" s="50"/>
      <c r="F125" s="50"/>
      <c r="G125" s="50"/>
      <c r="H125" s="50"/>
    </row>
    <row r="126" spans="2:8" ht="15.75" customHeight="1">
      <c r="B126" s="27"/>
      <c r="C126" s="27"/>
      <c r="D126" s="27"/>
      <c r="E126" s="27"/>
      <c r="F126" s="27"/>
      <c r="G126" s="27"/>
      <c r="H126" s="27"/>
    </row>
    <row r="127" spans="1:2" ht="15.75" customHeight="1">
      <c r="A127" s="51" t="s">
        <v>188</v>
      </c>
      <c r="B127" s="26" t="s">
        <v>80</v>
      </c>
    </row>
    <row r="128" ht="15.75" customHeight="1"/>
    <row r="129" spans="2:8" ht="15.75" customHeight="1">
      <c r="B129" s="59" t="s">
        <v>155</v>
      </c>
      <c r="C129" s="2"/>
      <c r="D129" s="2"/>
      <c r="E129" s="2"/>
      <c r="F129" s="2"/>
      <c r="G129" s="2"/>
      <c r="H129" s="2"/>
    </row>
    <row r="130" spans="2:8" ht="15.75" customHeight="1">
      <c r="B130" s="59"/>
      <c r="C130" s="2"/>
      <c r="D130" s="2"/>
      <c r="E130" s="2"/>
      <c r="F130" s="2"/>
      <c r="G130" s="2"/>
      <c r="H130" s="2"/>
    </row>
    <row r="131" spans="2:8" ht="15.75" customHeight="1">
      <c r="B131" s="2"/>
      <c r="C131" s="2"/>
      <c r="D131" s="2"/>
      <c r="E131" s="2"/>
      <c r="F131" s="2"/>
      <c r="G131" s="2"/>
      <c r="H131" s="2"/>
    </row>
    <row r="132" spans="1:2" ht="15.75" customHeight="1">
      <c r="A132" s="51" t="s">
        <v>189</v>
      </c>
      <c r="B132" s="26" t="s">
        <v>236</v>
      </c>
    </row>
    <row r="133" ht="15.75" customHeight="1"/>
    <row r="134" spans="2:8" ht="15.75" customHeight="1">
      <c r="B134" s="189" t="s">
        <v>133</v>
      </c>
      <c r="C134" s="189"/>
      <c r="D134" s="189"/>
      <c r="E134" s="189"/>
      <c r="F134" s="189"/>
      <c r="G134" s="189"/>
      <c r="H134" s="189"/>
    </row>
    <row r="135" spans="2:8" ht="15.75" customHeight="1">
      <c r="B135" s="27"/>
      <c r="C135" s="27"/>
      <c r="D135" s="27"/>
      <c r="E135" s="27"/>
      <c r="F135" s="27"/>
      <c r="G135" s="27"/>
      <c r="H135" s="27"/>
    </row>
    <row r="136" ht="15.75" customHeight="1"/>
    <row r="137" spans="1:2" ht="15.75" customHeight="1">
      <c r="A137" s="51" t="s">
        <v>190</v>
      </c>
      <c r="B137" s="26" t="s">
        <v>237</v>
      </c>
    </row>
    <row r="138" ht="15.75" customHeight="1"/>
    <row r="139" spans="2:8" ht="15.75" customHeight="1">
      <c r="B139" s="186" t="s">
        <v>264</v>
      </c>
      <c r="C139" s="186"/>
      <c r="D139" s="186"/>
      <c r="E139" s="186"/>
      <c r="F139" s="186"/>
      <c r="G139" s="186"/>
      <c r="H139" s="186"/>
    </row>
    <row r="140" spans="2:8" ht="15.75" customHeight="1">
      <c r="B140" s="186"/>
      <c r="C140" s="186"/>
      <c r="D140" s="186"/>
      <c r="E140" s="186"/>
      <c r="F140" s="186"/>
      <c r="G140" s="186"/>
      <c r="H140" s="186"/>
    </row>
    <row r="141" spans="2:8" ht="15.75" customHeight="1">
      <c r="B141" s="46"/>
      <c r="C141" s="46"/>
      <c r="D141" s="46"/>
      <c r="E141" s="46"/>
      <c r="F141" s="46"/>
      <c r="G141" s="46"/>
      <c r="H141" s="46"/>
    </row>
    <row r="142" spans="2:8" ht="15.75" customHeight="1" hidden="1">
      <c r="B142" s="46"/>
      <c r="C142" s="46"/>
      <c r="D142" s="46"/>
      <c r="E142" s="46"/>
      <c r="F142" s="46"/>
      <c r="G142" s="46"/>
      <c r="H142" s="46"/>
    </row>
    <row r="143" spans="2:8" ht="15.75" customHeight="1" hidden="1">
      <c r="B143" s="46"/>
      <c r="C143" s="46"/>
      <c r="D143" s="46"/>
      <c r="E143" s="46"/>
      <c r="F143" s="46"/>
      <c r="G143" s="46"/>
      <c r="H143" s="46"/>
    </row>
    <row r="144" spans="2:8" ht="15.75" customHeight="1" hidden="1">
      <c r="B144" s="46"/>
      <c r="C144" s="46"/>
      <c r="D144" s="46"/>
      <c r="E144" s="46"/>
      <c r="F144" s="46"/>
      <c r="G144" s="46"/>
      <c r="H144" s="46"/>
    </row>
    <row r="145" spans="2:8" ht="15.75" customHeight="1" hidden="1">
      <c r="B145" s="46"/>
      <c r="C145" s="46"/>
      <c r="D145" s="46"/>
      <c r="E145" s="46"/>
      <c r="F145" s="46"/>
      <c r="G145" s="46"/>
      <c r="H145" s="46"/>
    </row>
    <row r="146" ht="15.75" customHeight="1" hidden="1"/>
    <row r="147" ht="15.75" customHeight="1" hidden="1"/>
    <row r="148" spans="1:2" ht="15.75" customHeight="1">
      <c r="A148" s="51" t="s">
        <v>191</v>
      </c>
      <c r="B148" s="26" t="s">
        <v>81</v>
      </c>
    </row>
    <row r="149" spans="1:2" ht="15.75" customHeight="1">
      <c r="A149" s="51"/>
      <c r="B149" s="26"/>
    </row>
    <row r="150" spans="1:8" ht="15.75" customHeight="1">
      <c r="A150" s="51"/>
      <c r="B150" s="186" t="s">
        <v>267</v>
      </c>
      <c r="C150" s="173"/>
      <c r="D150" s="173"/>
      <c r="E150" s="173"/>
      <c r="F150" s="173"/>
      <c r="G150" s="173"/>
      <c r="H150" s="173"/>
    </row>
    <row r="151" spans="1:8" ht="15.75" customHeight="1">
      <c r="A151" s="51"/>
      <c r="B151" s="173"/>
      <c r="C151" s="173"/>
      <c r="D151" s="173"/>
      <c r="E151" s="173"/>
      <c r="F151" s="173"/>
      <c r="G151" s="173"/>
      <c r="H151" s="173"/>
    </row>
    <row r="152" spans="1:2" ht="15.75" customHeight="1">
      <c r="A152" s="51"/>
      <c r="B152" s="26"/>
    </row>
    <row r="153" ht="15.75" customHeight="1">
      <c r="H153" s="80" t="s">
        <v>115</v>
      </c>
    </row>
    <row r="154" ht="15.75" customHeight="1" hidden="1">
      <c r="H154" s="21"/>
    </row>
    <row r="155" spans="2:8" ht="15.75" customHeight="1" thickBot="1">
      <c r="B155" s="20" t="s">
        <v>99</v>
      </c>
      <c r="H155" s="159">
        <v>8831</v>
      </c>
    </row>
    <row r="156" spans="7:8" ht="15.75" customHeight="1" hidden="1" thickTop="1">
      <c r="G156" s="14"/>
      <c r="H156" s="21"/>
    </row>
    <row r="157" spans="7:8" ht="15.75" customHeight="1" hidden="1">
      <c r="G157" s="14"/>
      <c r="H157" s="21"/>
    </row>
    <row r="158" spans="7:8" ht="15.75" customHeight="1" hidden="1">
      <c r="G158" s="14"/>
      <c r="H158" s="21"/>
    </row>
    <row r="159" spans="7:8" ht="15.75" customHeight="1" hidden="1">
      <c r="G159" s="14"/>
      <c r="H159" s="21"/>
    </row>
    <row r="160" spans="7:8" ht="15.75" customHeight="1" hidden="1">
      <c r="G160" s="14"/>
      <c r="H160" s="21"/>
    </row>
    <row r="161" spans="7:8" ht="15.75" customHeight="1" thickTop="1">
      <c r="G161" s="14"/>
      <c r="H161" s="21"/>
    </row>
    <row r="162" spans="7:8" ht="15.75" customHeight="1">
      <c r="G162" s="14"/>
      <c r="H162" s="21"/>
    </row>
    <row r="163" spans="1:8" s="34" customFormat="1" ht="15.75" customHeight="1">
      <c r="A163" s="198" t="s">
        <v>174</v>
      </c>
      <c r="B163" s="198"/>
      <c r="C163" s="198"/>
      <c r="D163" s="198"/>
      <c r="E163" s="198"/>
      <c r="F163" s="198"/>
      <c r="G163" s="198"/>
      <c r="H163" s="198"/>
    </row>
    <row r="164" spans="1:8" s="34" customFormat="1" ht="15.75" customHeight="1">
      <c r="A164" s="198"/>
      <c r="B164" s="198"/>
      <c r="C164" s="198"/>
      <c r="D164" s="198"/>
      <c r="E164" s="198"/>
      <c r="F164" s="198"/>
      <c r="G164" s="198"/>
      <c r="H164" s="198"/>
    </row>
    <row r="165" s="34" customFormat="1" ht="15.75" customHeight="1">
      <c r="A165" s="61"/>
    </row>
    <row r="166" spans="1:2" ht="15.75" customHeight="1">
      <c r="A166" s="51" t="s">
        <v>28</v>
      </c>
      <c r="B166" s="26" t="s">
        <v>238</v>
      </c>
    </row>
    <row r="167" ht="15.75" customHeight="1"/>
    <row r="168" spans="2:8" ht="15.75" customHeight="1">
      <c r="B168" s="199" t="s">
        <v>297</v>
      </c>
      <c r="C168" s="168"/>
      <c r="D168" s="168"/>
      <c r="E168" s="168"/>
      <c r="F168" s="168"/>
      <c r="G168" s="168"/>
      <c r="H168" s="168"/>
    </row>
    <row r="169" spans="2:8" ht="15.75" customHeight="1">
      <c r="B169" s="168"/>
      <c r="C169" s="168"/>
      <c r="D169" s="168"/>
      <c r="E169" s="168"/>
      <c r="F169" s="168"/>
      <c r="G169" s="168"/>
      <c r="H169" s="168"/>
    </row>
    <row r="170" spans="2:8" ht="38.25" customHeight="1">
      <c r="B170" s="168"/>
      <c r="C170" s="168"/>
      <c r="D170" s="168"/>
      <c r="E170" s="168"/>
      <c r="F170" s="168"/>
      <c r="G170" s="168"/>
      <c r="H170" s="168"/>
    </row>
    <row r="171" spans="2:8" ht="15.75" customHeight="1" hidden="1">
      <c r="B171" s="168"/>
      <c r="C171" s="168"/>
      <c r="D171" s="168"/>
      <c r="E171" s="168"/>
      <c r="F171" s="168"/>
      <c r="G171" s="168"/>
      <c r="H171" s="168"/>
    </row>
    <row r="172" ht="15.75" customHeight="1"/>
    <row r="173" ht="15.75" customHeight="1"/>
    <row r="174" spans="1:2" ht="15.75" customHeight="1">
      <c r="A174" s="51" t="s">
        <v>29</v>
      </c>
      <c r="B174" s="26" t="s">
        <v>83</v>
      </c>
    </row>
    <row r="175" spans="1:2" ht="15.75" customHeight="1">
      <c r="A175" s="51"/>
      <c r="B175" s="26"/>
    </row>
    <row r="176" spans="1:6" ht="15.75" customHeight="1">
      <c r="A176" s="51"/>
      <c r="B176" s="6" t="s">
        <v>108</v>
      </c>
      <c r="C176" s="76"/>
      <c r="D176" s="76"/>
      <c r="E176" s="76"/>
      <c r="F176" s="76"/>
    </row>
    <row r="177" spans="1:6" ht="15.75" customHeight="1">
      <c r="A177" s="51"/>
      <c r="B177" s="6"/>
      <c r="C177" s="76"/>
      <c r="D177" s="76"/>
      <c r="E177" s="76"/>
      <c r="F177" s="76"/>
    </row>
    <row r="178" spans="1:8" s="64" customFormat="1" ht="15.75" customHeight="1">
      <c r="A178" s="75"/>
      <c r="B178" s="79"/>
      <c r="C178" s="79"/>
      <c r="D178" s="79"/>
      <c r="F178" s="80" t="s">
        <v>106</v>
      </c>
      <c r="G178" s="81"/>
      <c r="H178" s="80" t="s">
        <v>110</v>
      </c>
    </row>
    <row r="179" spans="1:8" s="34" customFormat="1" ht="15.75" customHeight="1">
      <c r="A179" s="77"/>
      <c r="B179" s="78"/>
      <c r="C179" s="78"/>
      <c r="D179" s="78"/>
      <c r="F179" s="82" t="s">
        <v>268</v>
      </c>
      <c r="G179" s="81"/>
      <c r="H179" s="82" t="s">
        <v>249</v>
      </c>
    </row>
    <row r="180" spans="1:8" s="34" customFormat="1" ht="15.75" customHeight="1">
      <c r="A180" s="77"/>
      <c r="B180" s="78"/>
      <c r="C180" s="78"/>
      <c r="D180" s="78"/>
      <c r="F180" s="80" t="s">
        <v>269</v>
      </c>
      <c r="G180" s="81"/>
      <c r="H180" s="80" t="s">
        <v>250</v>
      </c>
    </row>
    <row r="181" spans="1:8" s="34" customFormat="1" ht="15.75" customHeight="1">
      <c r="A181" s="77"/>
      <c r="B181" s="78"/>
      <c r="C181" s="78"/>
      <c r="D181" s="78"/>
      <c r="F181" s="80" t="s">
        <v>109</v>
      </c>
      <c r="G181" s="81"/>
      <c r="H181" s="80" t="s">
        <v>109</v>
      </c>
    </row>
    <row r="182" spans="1:8" s="34" customFormat="1" ht="15.75" customHeight="1">
      <c r="A182" s="77"/>
      <c r="B182" s="78"/>
      <c r="C182" s="78"/>
      <c r="D182" s="78"/>
      <c r="F182" s="165"/>
      <c r="H182" s="78"/>
    </row>
    <row r="183" spans="1:9" s="34" customFormat="1" ht="15.75" customHeight="1">
      <c r="A183" s="77"/>
      <c r="B183" s="193" t="s">
        <v>111</v>
      </c>
      <c r="C183" s="193"/>
      <c r="D183" s="78"/>
      <c r="F183" s="166">
        <f>'IS'!B29</f>
        <v>4308</v>
      </c>
      <c r="H183" s="74">
        <v>6445</v>
      </c>
      <c r="I183" s="163"/>
    </row>
    <row r="184" spans="1:9" s="34" customFormat="1" ht="15.75" customHeight="1">
      <c r="A184" s="77"/>
      <c r="B184" s="78" t="s">
        <v>156</v>
      </c>
      <c r="D184" s="78"/>
      <c r="F184" s="166">
        <f>'IS'!B33</f>
        <v>3320</v>
      </c>
      <c r="H184" s="74">
        <v>4642</v>
      </c>
      <c r="I184" s="163"/>
    </row>
    <row r="185" spans="1:8" s="34" customFormat="1" ht="15.75" customHeight="1">
      <c r="A185" s="61"/>
      <c r="B185" s="78"/>
      <c r="C185" s="78"/>
      <c r="D185" s="78"/>
      <c r="F185" s="74"/>
      <c r="H185" s="74"/>
    </row>
    <row r="186" spans="2:8" ht="15.75" customHeight="1">
      <c r="B186" s="191" t="s">
        <v>279</v>
      </c>
      <c r="C186" s="192"/>
      <c r="D186" s="192"/>
      <c r="E186" s="192"/>
      <c r="F186" s="192"/>
      <c r="G186" s="192"/>
      <c r="H186" s="192"/>
    </row>
    <row r="187" spans="2:8" ht="15.75" customHeight="1">
      <c r="B187" s="192"/>
      <c r="C187" s="192"/>
      <c r="D187" s="192"/>
      <c r="E187" s="192"/>
      <c r="F187" s="192"/>
      <c r="G187" s="192"/>
      <c r="H187" s="192"/>
    </row>
    <row r="188" spans="2:8" ht="15.75" customHeight="1">
      <c r="B188" s="192"/>
      <c r="C188" s="192"/>
      <c r="D188" s="192"/>
      <c r="E188" s="192"/>
      <c r="F188" s="192"/>
      <c r="G188" s="192"/>
      <c r="H188" s="192"/>
    </row>
    <row r="189" spans="2:8" ht="15.75" customHeight="1">
      <c r="B189" s="95"/>
      <c r="C189" s="95"/>
      <c r="D189" s="95"/>
      <c r="E189" s="95"/>
      <c r="F189" s="95"/>
      <c r="G189" s="95"/>
      <c r="H189" s="95"/>
    </row>
    <row r="190" spans="2:8" ht="15.75" customHeight="1">
      <c r="B190" s="125"/>
      <c r="C190" s="125"/>
      <c r="D190" s="125"/>
      <c r="E190" s="125"/>
      <c r="F190" s="125"/>
      <c r="G190" s="125"/>
      <c r="H190" s="125"/>
    </row>
    <row r="191" spans="1:2" ht="15.75" customHeight="1">
      <c r="A191" s="51" t="s">
        <v>30</v>
      </c>
      <c r="B191" s="26" t="s">
        <v>5</v>
      </c>
    </row>
    <row r="192" ht="15.75" customHeight="1"/>
    <row r="193" spans="2:8" ht="15.75" customHeight="1">
      <c r="B193" s="194" t="s">
        <v>280</v>
      </c>
      <c r="C193" s="195"/>
      <c r="D193" s="195"/>
      <c r="E193" s="195"/>
      <c r="F193" s="195"/>
      <c r="G193" s="195"/>
      <c r="H193" s="195"/>
    </row>
    <row r="194" spans="2:8" ht="15.75" customHeight="1">
      <c r="B194" s="195"/>
      <c r="C194" s="195"/>
      <c r="D194" s="195"/>
      <c r="E194" s="195"/>
      <c r="F194" s="195"/>
      <c r="G194" s="195"/>
      <c r="H194" s="195"/>
    </row>
    <row r="195" spans="2:8" ht="15.75" customHeight="1">
      <c r="B195" s="195"/>
      <c r="C195" s="195"/>
      <c r="D195" s="195"/>
      <c r="E195" s="195"/>
      <c r="F195" s="195"/>
      <c r="G195" s="195"/>
      <c r="H195" s="195"/>
    </row>
    <row r="196" spans="2:8" ht="15.75" customHeight="1">
      <c r="B196" s="157"/>
      <c r="C196" s="157"/>
      <c r="D196" s="157"/>
      <c r="E196" s="157"/>
      <c r="F196" s="157"/>
      <c r="G196" s="157"/>
      <c r="H196" s="157"/>
    </row>
    <row r="197" spans="2:8" ht="15.75" customHeight="1">
      <c r="B197" s="116"/>
      <c r="C197" s="116"/>
      <c r="D197" s="126"/>
      <c r="E197" s="116"/>
      <c r="G197" s="116"/>
      <c r="H197" s="116"/>
    </row>
    <row r="198" spans="1:2" ht="15.75" customHeight="1">
      <c r="A198" s="51" t="s">
        <v>31</v>
      </c>
      <c r="B198" s="26" t="s">
        <v>151</v>
      </c>
    </row>
    <row r="199" spans="6:8" ht="15.75" customHeight="1">
      <c r="F199" s="41"/>
      <c r="G199" s="41"/>
      <c r="H199" s="41"/>
    </row>
    <row r="200" spans="1:8" ht="15.75" customHeight="1" hidden="1">
      <c r="A200" s="20"/>
      <c r="F200" s="41" t="s">
        <v>150</v>
      </c>
      <c r="H200" s="41" t="s">
        <v>137</v>
      </c>
    </row>
    <row r="201" spans="1:8" ht="15.75" customHeight="1" hidden="1">
      <c r="A201" s="20"/>
      <c r="F201" s="41" t="s">
        <v>11</v>
      </c>
      <c r="H201" s="41" t="s">
        <v>11</v>
      </c>
    </row>
    <row r="202" ht="15.75" customHeight="1" hidden="1">
      <c r="A202" s="20"/>
    </row>
    <row r="203" spans="2:8" ht="15.75" customHeight="1" hidden="1">
      <c r="B203" s="20" t="s">
        <v>112</v>
      </c>
      <c r="F203" s="4">
        <v>11834</v>
      </c>
      <c r="H203" s="4" t="e">
        <f>'IS'!F33-'IS'!#REF!</f>
        <v>#REF!</v>
      </c>
    </row>
    <row r="204" spans="2:8" ht="15.75" customHeight="1" hidden="1">
      <c r="B204" s="20" t="s">
        <v>138</v>
      </c>
      <c r="F204" s="5">
        <v>541</v>
      </c>
      <c r="H204" s="5" t="e">
        <f>'IS'!#REF!</f>
        <v>#REF!</v>
      </c>
    </row>
    <row r="205" spans="2:8" ht="15.75" customHeight="1" hidden="1" thickBot="1">
      <c r="B205" s="20" t="s">
        <v>139</v>
      </c>
      <c r="F205" s="30">
        <f>SUM(F203:F204)</f>
        <v>12375</v>
      </c>
      <c r="H205" s="30" t="e">
        <f>SUM(H203:H204)</f>
        <v>#REF!</v>
      </c>
    </row>
    <row r="206" spans="1:8" ht="15.75" customHeight="1" hidden="1" thickTop="1">
      <c r="A206" s="27"/>
      <c r="B206" s="27"/>
      <c r="C206" s="27"/>
      <c r="D206" s="27"/>
      <c r="E206" s="98"/>
      <c r="F206" s="62"/>
      <c r="G206" s="98"/>
      <c r="H206" s="27"/>
    </row>
    <row r="207" spans="1:8" ht="15.75" customHeight="1" hidden="1">
      <c r="A207" s="20"/>
      <c r="B207" s="190" t="s">
        <v>152</v>
      </c>
      <c r="C207" s="188"/>
      <c r="D207" s="188"/>
      <c r="E207" s="188"/>
      <c r="F207" s="188"/>
      <c r="G207" s="188"/>
      <c r="H207" s="188"/>
    </row>
    <row r="208" spans="1:8" ht="15.75" customHeight="1" hidden="1">
      <c r="A208" s="125"/>
      <c r="B208" s="188"/>
      <c r="C208" s="188"/>
      <c r="D208" s="188"/>
      <c r="E208" s="188"/>
      <c r="F208" s="188"/>
      <c r="G208" s="188"/>
      <c r="H208" s="188"/>
    </row>
    <row r="209" spans="1:8" ht="20.25" customHeight="1" hidden="1">
      <c r="A209" s="125"/>
      <c r="B209" s="188"/>
      <c r="C209" s="188"/>
      <c r="D209" s="188"/>
      <c r="E209" s="188"/>
      <c r="F209" s="188"/>
      <c r="G209" s="188"/>
      <c r="H209" s="188"/>
    </row>
    <row r="210" spans="2:8" ht="15.75" customHeight="1">
      <c r="B210" s="6" t="s">
        <v>154</v>
      </c>
      <c r="C210" s="27"/>
      <c r="D210" s="27"/>
      <c r="E210" s="27"/>
      <c r="F210" s="62"/>
      <c r="G210" s="62"/>
      <c r="H210" s="62"/>
    </row>
    <row r="211" spans="2:8" ht="15.75" customHeight="1">
      <c r="B211" s="6"/>
      <c r="C211" s="27"/>
      <c r="D211" s="27"/>
      <c r="E211" s="27"/>
      <c r="F211" s="62"/>
      <c r="G211" s="62"/>
      <c r="H211" s="62"/>
    </row>
    <row r="212" spans="2:8" ht="15.75" customHeight="1">
      <c r="B212" s="6"/>
      <c r="C212" s="27"/>
      <c r="D212" s="27"/>
      <c r="E212" s="27"/>
      <c r="F212" s="62"/>
      <c r="G212" s="62"/>
      <c r="H212" s="62"/>
    </row>
    <row r="213" spans="1:8" ht="15.75" customHeight="1">
      <c r="A213" s="51" t="s">
        <v>32</v>
      </c>
      <c r="B213" s="26" t="s">
        <v>287</v>
      </c>
      <c r="H213" s="41" t="s">
        <v>271</v>
      </c>
    </row>
    <row r="214" spans="6:8" ht="15.75" customHeight="1">
      <c r="F214" s="41" t="s">
        <v>106</v>
      </c>
      <c r="H214" s="41" t="s">
        <v>173</v>
      </c>
    </row>
    <row r="215" spans="6:8" ht="15.75" customHeight="1">
      <c r="F215" s="41" t="str">
        <f>'IS'!B11</f>
        <v>31.12.06</v>
      </c>
      <c r="H215" s="41" t="str">
        <f>F215</f>
        <v>31.12.06</v>
      </c>
    </row>
    <row r="216" spans="6:8" ht="15.75" customHeight="1">
      <c r="F216" s="41" t="s">
        <v>11</v>
      </c>
      <c r="H216" s="41" t="s">
        <v>11</v>
      </c>
    </row>
    <row r="217" ht="15.75" customHeight="1">
      <c r="B217" s="26" t="s">
        <v>84</v>
      </c>
    </row>
    <row r="218" spans="2:8" ht="15.75" customHeight="1">
      <c r="B218" s="20" t="s">
        <v>85</v>
      </c>
      <c r="F218" s="4">
        <v>85</v>
      </c>
      <c r="H218" s="35">
        <v>1429</v>
      </c>
    </row>
    <row r="219" spans="2:8" ht="15.75" customHeight="1">
      <c r="B219" s="20" t="s">
        <v>123</v>
      </c>
      <c r="F219" s="5">
        <v>-1</v>
      </c>
      <c r="H219" s="5">
        <v>-1</v>
      </c>
    </row>
    <row r="220" spans="6:8" ht="15.75" customHeight="1">
      <c r="F220" s="4">
        <f>SUM(F218:F219)</f>
        <v>84</v>
      </c>
      <c r="H220" s="4">
        <f>SUM(H218:H219)</f>
        <v>1428</v>
      </c>
    </row>
    <row r="221" spans="2:8" ht="15.75" customHeight="1" hidden="1">
      <c r="B221" s="24"/>
      <c r="F221" s="35"/>
      <c r="H221" s="35"/>
    </row>
    <row r="222" spans="2:8" ht="15.75" customHeight="1">
      <c r="B222" s="26" t="s">
        <v>86</v>
      </c>
      <c r="F222" s="35"/>
      <c r="H222" s="35"/>
    </row>
    <row r="223" spans="2:8" ht="15.75" customHeight="1">
      <c r="B223" s="20" t="s">
        <v>87</v>
      </c>
      <c r="F223" s="35"/>
      <c r="H223" s="35"/>
    </row>
    <row r="224" spans="2:8" ht="15.75" customHeight="1">
      <c r="B224" s="20" t="s">
        <v>85</v>
      </c>
      <c r="F224" s="35">
        <v>904</v>
      </c>
      <c r="H224" s="35">
        <v>2267</v>
      </c>
    </row>
    <row r="225" spans="6:8" ht="15.75" customHeight="1">
      <c r="F225" s="35"/>
      <c r="H225" s="35"/>
    </row>
    <row r="226" spans="2:8" ht="15.75" customHeight="1" thickBot="1">
      <c r="B226" s="20" t="s">
        <v>288</v>
      </c>
      <c r="F226" s="31">
        <f>F220+F224</f>
        <v>988</v>
      </c>
      <c r="H226" s="31">
        <f>H220+H224</f>
        <v>3695</v>
      </c>
    </row>
    <row r="227" ht="15.75" customHeight="1" thickTop="1"/>
    <row r="228" spans="1:9" s="162" customFormat="1" ht="15.75" customHeight="1">
      <c r="A228" s="161"/>
      <c r="B228" s="194" t="s">
        <v>289</v>
      </c>
      <c r="C228" s="194"/>
      <c r="D228" s="194"/>
      <c r="E228" s="194"/>
      <c r="F228" s="194"/>
      <c r="G228" s="194"/>
      <c r="H228" s="194"/>
      <c r="I228" s="164"/>
    </row>
    <row r="229" spans="1:9" s="162" customFormat="1" ht="39" customHeight="1">
      <c r="A229" s="161"/>
      <c r="B229" s="194"/>
      <c r="C229" s="194"/>
      <c r="D229" s="194"/>
      <c r="E229" s="194"/>
      <c r="F229" s="194"/>
      <c r="G229" s="194"/>
      <c r="H229" s="194"/>
      <c r="I229" s="164"/>
    </row>
    <row r="230" spans="2:8" ht="15.75" customHeight="1">
      <c r="B230" s="160"/>
      <c r="C230" s="160"/>
      <c r="D230" s="160"/>
      <c r="E230" s="160"/>
      <c r="F230" s="160"/>
      <c r="G230" s="160"/>
      <c r="H230" s="160"/>
    </row>
    <row r="231" spans="5:8" ht="15.75" customHeight="1">
      <c r="E231" s="36"/>
      <c r="F231" s="35"/>
      <c r="G231" s="36"/>
      <c r="H231" s="36"/>
    </row>
    <row r="232" spans="1:2" ht="15.75" customHeight="1">
      <c r="A232" s="51" t="s">
        <v>33</v>
      </c>
      <c r="B232" s="26" t="s">
        <v>88</v>
      </c>
    </row>
    <row r="233" ht="12" customHeight="1"/>
    <row r="234" ht="15.75" customHeight="1">
      <c r="B234" s="20" t="s">
        <v>134</v>
      </c>
    </row>
    <row r="235" ht="15.75" customHeight="1"/>
    <row r="236" ht="15.75" customHeight="1"/>
    <row r="237" spans="1:2" ht="15.75" customHeight="1">
      <c r="A237" s="51" t="s">
        <v>34</v>
      </c>
      <c r="B237" s="26" t="s">
        <v>89</v>
      </c>
    </row>
    <row r="238" ht="15.75" customHeight="1"/>
    <row r="239" spans="2:8" ht="15.75" customHeight="1">
      <c r="B239" s="205" t="s">
        <v>135</v>
      </c>
      <c r="C239" s="206"/>
      <c r="D239" s="206"/>
      <c r="E239" s="206"/>
      <c r="F239" s="206"/>
      <c r="G239" s="206"/>
      <c r="H239" s="206"/>
    </row>
    <row r="240" spans="2:8" ht="15.75" customHeight="1">
      <c r="B240" s="206"/>
      <c r="C240" s="206"/>
      <c r="D240" s="206"/>
      <c r="E240" s="206"/>
      <c r="F240" s="206"/>
      <c r="G240" s="206"/>
      <c r="H240" s="206"/>
    </row>
    <row r="241" spans="2:8" ht="15.75" customHeight="1">
      <c r="B241" s="127"/>
      <c r="C241" s="127"/>
      <c r="D241" s="127"/>
      <c r="E241" s="127"/>
      <c r="F241" s="127"/>
      <c r="G241" s="127"/>
      <c r="H241" s="127"/>
    </row>
    <row r="242" ht="15.75" customHeight="1"/>
    <row r="243" spans="1:2" ht="15.75" customHeight="1">
      <c r="A243" s="51" t="s">
        <v>35</v>
      </c>
      <c r="B243" s="26" t="s">
        <v>90</v>
      </c>
    </row>
    <row r="244" spans="1:2" ht="15.75" customHeight="1">
      <c r="A244" s="51"/>
      <c r="B244" s="26"/>
    </row>
    <row r="245" spans="1:8" ht="15.75" customHeight="1">
      <c r="A245" s="51"/>
      <c r="B245" s="190" t="s">
        <v>283</v>
      </c>
      <c r="C245" s="208"/>
      <c r="D245" s="208"/>
      <c r="E245" s="208"/>
      <c r="F245" s="208"/>
      <c r="G245" s="208"/>
      <c r="H245" s="208"/>
    </row>
    <row r="246" spans="1:8" ht="15.75" customHeight="1">
      <c r="A246" s="51"/>
      <c r="B246" s="208"/>
      <c r="C246" s="208"/>
      <c r="D246" s="208"/>
      <c r="E246" s="208"/>
      <c r="F246" s="208"/>
      <c r="G246" s="208"/>
      <c r="H246" s="208"/>
    </row>
    <row r="247" spans="1:8" ht="15.75" customHeight="1">
      <c r="A247" s="51"/>
      <c r="B247" s="28"/>
      <c r="C247" s="158"/>
      <c r="D247" s="158"/>
      <c r="E247" s="158"/>
      <c r="F247" s="158"/>
      <c r="G247" s="158"/>
      <c r="H247" s="158"/>
    </row>
    <row r="248" spans="1:8" ht="15.75" customHeight="1">
      <c r="A248" s="51"/>
      <c r="B248" s="28"/>
      <c r="C248" s="158"/>
      <c r="D248" s="158"/>
      <c r="E248" s="158"/>
      <c r="F248" s="158"/>
      <c r="G248" s="158"/>
      <c r="H248" s="158"/>
    </row>
    <row r="249" spans="1:8" ht="15.75" customHeight="1">
      <c r="A249" s="51"/>
      <c r="B249" s="28"/>
      <c r="C249" s="158"/>
      <c r="D249" s="158"/>
      <c r="E249" s="158"/>
      <c r="F249" s="158"/>
      <c r="G249" s="158"/>
      <c r="H249" s="158"/>
    </row>
    <row r="250" spans="1:8" ht="15.75" customHeight="1">
      <c r="A250" s="51"/>
      <c r="B250" s="158"/>
      <c r="C250" s="158"/>
      <c r="D250" s="158"/>
      <c r="E250" s="158"/>
      <c r="F250" s="158"/>
      <c r="G250" s="158"/>
      <c r="H250" s="158"/>
    </row>
    <row r="251" spans="1:5" ht="15.75" customHeight="1">
      <c r="A251" s="51" t="s">
        <v>91</v>
      </c>
      <c r="B251" s="63" t="s">
        <v>290</v>
      </c>
      <c r="E251" s="26"/>
    </row>
    <row r="252" spans="1:2" ht="15.75" customHeight="1">
      <c r="A252" s="51"/>
      <c r="B252" s="26"/>
    </row>
    <row r="253" spans="1:7" ht="15.75" customHeight="1">
      <c r="A253" s="51"/>
      <c r="B253" s="34" t="s">
        <v>270</v>
      </c>
      <c r="C253" s="34"/>
      <c r="D253" s="34"/>
      <c r="E253" s="34"/>
      <c r="F253" s="34"/>
      <c r="G253" s="34"/>
    </row>
    <row r="254" spans="1:7" ht="15.75" customHeight="1" hidden="1">
      <c r="A254" s="51"/>
      <c r="B254" s="34"/>
      <c r="C254" s="34"/>
      <c r="D254" s="34"/>
      <c r="E254" s="34"/>
      <c r="F254" s="34"/>
      <c r="G254" s="34"/>
    </row>
    <row r="255" spans="2:8" ht="15.75" customHeight="1">
      <c r="B255" s="34"/>
      <c r="C255" s="34"/>
      <c r="D255" s="34"/>
      <c r="F255" s="64" t="s">
        <v>36</v>
      </c>
      <c r="G255" s="64" t="s">
        <v>92</v>
      </c>
      <c r="H255" s="41" t="s">
        <v>8</v>
      </c>
    </row>
    <row r="256" spans="2:8" ht="15.75" customHeight="1">
      <c r="B256" s="34"/>
      <c r="C256" s="34"/>
      <c r="D256" s="34"/>
      <c r="F256" s="64" t="s">
        <v>11</v>
      </c>
      <c r="G256" s="64" t="s">
        <v>11</v>
      </c>
      <c r="H256" s="41" t="s">
        <v>11</v>
      </c>
    </row>
    <row r="257" spans="2:8" ht="15.75" customHeight="1">
      <c r="B257" s="65" t="s">
        <v>93</v>
      </c>
      <c r="C257" s="34"/>
      <c r="D257" s="34"/>
      <c r="F257" s="34"/>
      <c r="G257" s="34"/>
      <c r="H257" s="21"/>
    </row>
    <row r="258" spans="2:8" ht="15.75" customHeight="1">
      <c r="B258" s="20" t="s">
        <v>50</v>
      </c>
      <c r="F258" s="4">
        <v>5548</v>
      </c>
      <c r="G258" s="4">
        <v>0</v>
      </c>
      <c r="H258" s="4">
        <f aca="true" t="shared" si="0" ref="H258:H263">SUM(F258:G258)</f>
        <v>5548</v>
      </c>
    </row>
    <row r="259" spans="2:8" ht="15.75" customHeight="1">
      <c r="B259" s="34" t="s">
        <v>293</v>
      </c>
      <c r="C259" s="34"/>
      <c r="D259" s="34"/>
      <c r="F259" s="29">
        <v>22409</v>
      </c>
      <c r="G259" s="29">
        <v>0</v>
      </c>
      <c r="H259" s="22">
        <f t="shared" si="0"/>
        <v>22409</v>
      </c>
    </row>
    <row r="260" spans="2:8" ht="15.75" customHeight="1" hidden="1">
      <c r="B260" s="20" t="s">
        <v>52</v>
      </c>
      <c r="C260" s="34"/>
      <c r="D260" s="34"/>
      <c r="F260" s="4"/>
      <c r="G260" s="4">
        <v>0</v>
      </c>
      <c r="H260" s="4">
        <f t="shared" si="0"/>
        <v>0</v>
      </c>
    </row>
    <row r="261" spans="2:8" ht="15.75" customHeight="1" hidden="1">
      <c r="B261" s="20" t="s">
        <v>116</v>
      </c>
      <c r="C261" s="34"/>
      <c r="D261" s="34"/>
      <c r="F261" s="4">
        <v>0</v>
      </c>
      <c r="G261" s="4">
        <v>0</v>
      </c>
      <c r="H261" s="4">
        <f t="shared" si="0"/>
        <v>0</v>
      </c>
    </row>
    <row r="262" spans="2:8" ht="15.75" customHeight="1">
      <c r="B262" s="34" t="s">
        <v>126</v>
      </c>
      <c r="C262" s="34"/>
      <c r="D262" s="34"/>
      <c r="F262" s="29">
        <v>4467</v>
      </c>
      <c r="G262" s="29">
        <v>0</v>
      </c>
      <c r="H262" s="22">
        <f t="shared" si="0"/>
        <v>4467</v>
      </c>
    </row>
    <row r="263" spans="2:8" ht="15.75" customHeight="1">
      <c r="B263" s="34"/>
      <c r="C263" s="34"/>
      <c r="D263" s="34"/>
      <c r="F263" s="25">
        <f>SUM(F258:F262)</f>
        <v>32424</v>
      </c>
      <c r="G263" s="25">
        <f>SUM(G258:G262)</f>
        <v>0</v>
      </c>
      <c r="H263" s="25">
        <f t="shared" si="0"/>
        <v>32424</v>
      </c>
    </row>
    <row r="264" spans="2:8" ht="15.75" customHeight="1">
      <c r="B264" s="34"/>
      <c r="C264" s="34"/>
      <c r="D264" s="34"/>
      <c r="F264" s="29"/>
      <c r="G264" s="29"/>
      <c r="H264" s="29"/>
    </row>
    <row r="265" spans="2:8" ht="15.75" customHeight="1">
      <c r="B265" s="65" t="s">
        <v>6</v>
      </c>
      <c r="C265" s="34"/>
      <c r="D265" s="34"/>
      <c r="E265" s="29"/>
      <c r="F265" s="29"/>
      <c r="G265" s="66"/>
      <c r="H265" s="66"/>
    </row>
    <row r="266" spans="2:8" ht="15.75" customHeight="1" hidden="1">
      <c r="B266" s="20" t="s">
        <v>116</v>
      </c>
      <c r="C266" s="34"/>
      <c r="D266" s="34"/>
      <c r="E266" s="29"/>
      <c r="F266" s="29">
        <v>0</v>
      </c>
      <c r="G266" s="66">
        <v>0</v>
      </c>
      <c r="H266" s="66">
        <f>SUM(F266:G266)</f>
        <v>0</v>
      </c>
    </row>
    <row r="267" spans="2:8" ht="15.75" customHeight="1">
      <c r="B267" s="20" t="s">
        <v>126</v>
      </c>
      <c r="C267" s="34"/>
      <c r="D267" s="34"/>
      <c r="E267" s="29"/>
      <c r="F267" s="29">
        <f>+'BS'!B39</f>
        <v>4359</v>
      </c>
      <c r="G267" s="66">
        <v>0</v>
      </c>
      <c r="H267" s="14">
        <f>SUM(F267:G267)</f>
        <v>4359</v>
      </c>
    </row>
    <row r="268" spans="3:8" ht="15.75" customHeight="1">
      <c r="C268" s="34"/>
      <c r="D268" s="34"/>
      <c r="E268" s="29"/>
      <c r="F268" s="29"/>
      <c r="G268" s="66"/>
      <c r="H268" s="66"/>
    </row>
    <row r="269" spans="2:8" ht="15.75" customHeight="1" thickBot="1">
      <c r="B269" s="63" t="s">
        <v>100</v>
      </c>
      <c r="C269" s="34"/>
      <c r="D269" s="34"/>
      <c r="E269" s="29"/>
      <c r="F269" s="30">
        <f>+F263+F266+F267</f>
        <v>36783</v>
      </c>
      <c r="G269" s="30">
        <f>+G263+G266</f>
        <v>0</v>
      </c>
      <c r="H269" s="30">
        <f>+H263+H266+H267</f>
        <v>36783</v>
      </c>
    </row>
    <row r="270" spans="2:8" ht="15.75" customHeight="1" thickTop="1">
      <c r="B270" s="63"/>
      <c r="C270" s="34"/>
      <c r="D270" s="34"/>
      <c r="E270" s="29"/>
      <c r="F270" s="29"/>
      <c r="G270" s="29"/>
      <c r="H270" s="29"/>
    </row>
    <row r="271" spans="2:8" ht="15.75" customHeight="1" hidden="1">
      <c r="B271" s="34"/>
      <c r="C271" s="34"/>
      <c r="D271" s="34"/>
      <c r="E271" s="29"/>
      <c r="F271" s="29"/>
      <c r="G271" s="66"/>
      <c r="H271" s="66"/>
    </row>
    <row r="272" spans="2:8" ht="15.75" customHeight="1" hidden="1">
      <c r="B272" s="34"/>
      <c r="C272" s="34"/>
      <c r="D272" s="34"/>
      <c r="E272" s="29"/>
      <c r="F272" s="29"/>
      <c r="G272" s="66"/>
      <c r="H272" s="66"/>
    </row>
    <row r="273" spans="2:8" ht="15.75" customHeight="1" hidden="1">
      <c r="B273" s="34" t="s">
        <v>127</v>
      </c>
      <c r="C273" s="34"/>
      <c r="D273" s="34"/>
      <c r="E273" s="29"/>
      <c r="F273" s="29"/>
      <c r="G273" s="66"/>
      <c r="H273" s="66"/>
    </row>
    <row r="274" spans="2:7" ht="15.75" customHeight="1" hidden="1">
      <c r="B274" s="128"/>
      <c r="C274" s="34"/>
      <c r="D274" s="34"/>
      <c r="E274" s="34"/>
      <c r="F274" s="34"/>
      <c r="G274" s="34"/>
    </row>
    <row r="275" spans="2:8" ht="15.75" customHeight="1" hidden="1">
      <c r="B275" s="34"/>
      <c r="C275" s="34"/>
      <c r="D275" s="34"/>
      <c r="F275" s="64" t="s">
        <v>36</v>
      </c>
      <c r="G275" s="64" t="s">
        <v>92</v>
      </c>
      <c r="H275" s="41" t="s">
        <v>8</v>
      </c>
    </row>
    <row r="276" spans="2:8" ht="15.75" customHeight="1" hidden="1">
      <c r="B276" s="34"/>
      <c r="C276" s="34"/>
      <c r="D276" s="34"/>
      <c r="F276" s="64" t="s">
        <v>128</v>
      </c>
      <c r="G276" s="64" t="s">
        <v>128</v>
      </c>
      <c r="H276" s="41" t="s">
        <v>128</v>
      </c>
    </row>
    <row r="277" spans="2:8" ht="15.75" customHeight="1" hidden="1">
      <c r="B277" s="65" t="s">
        <v>93</v>
      </c>
      <c r="C277" s="34"/>
      <c r="D277" s="34"/>
      <c r="F277" s="34"/>
      <c r="G277" s="34"/>
      <c r="H277" s="21"/>
    </row>
    <row r="278" spans="2:8" ht="15.75" customHeight="1" hidden="1">
      <c r="B278" s="34" t="s">
        <v>51</v>
      </c>
      <c r="C278" s="34"/>
      <c r="D278" s="34"/>
      <c r="F278" s="29">
        <v>0</v>
      </c>
      <c r="G278" s="29">
        <v>0</v>
      </c>
      <c r="H278" s="22">
        <f>SUM(F278:G278)</f>
        <v>0</v>
      </c>
    </row>
    <row r="279" spans="2:8" ht="15.75" customHeight="1" hidden="1">
      <c r="B279" s="34"/>
      <c r="C279" s="34"/>
      <c r="D279" s="34"/>
      <c r="F279" s="25">
        <f>SUM(F278:F278)</f>
        <v>0</v>
      </c>
      <c r="G279" s="25">
        <f>SUM(G278:G278)</f>
        <v>0</v>
      </c>
      <c r="H279" s="25">
        <f>SUM(F279:G279)</f>
        <v>0</v>
      </c>
    </row>
    <row r="280" spans="2:8" ht="15.75" customHeight="1">
      <c r="B280" s="63"/>
      <c r="C280" s="34"/>
      <c r="D280" s="34"/>
      <c r="E280" s="29"/>
      <c r="F280" s="29"/>
      <c r="G280" s="29"/>
      <c r="H280" s="29"/>
    </row>
    <row r="281" spans="1:4" ht="15.75" customHeight="1">
      <c r="A281" s="51" t="s">
        <v>94</v>
      </c>
      <c r="B281" s="63" t="s">
        <v>37</v>
      </c>
      <c r="C281" s="34"/>
      <c r="D281" s="34"/>
    </row>
    <row r="282" ht="15.75" customHeight="1"/>
    <row r="283" spans="2:8" ht="15.75" customHeight="1">
      <c r="B283" s="207" t="s">
        <v>225</v>
      </c>
      <c r="C283" s="207"/>
      <c r="D283" s="207"/>
      <c r="E283" s="207"/>
      <c r="F283" s="207"/>
      <c r="G283" s="207"/>
      <c r="H283" s="207"/>
    </row>
    <row r="284" spans="2:8" ht="15.75" customHeight="1">
      <c r="B284" s="207"/>
      <c r="C284" s="207"/>
      <c r="D284" s="207"/>
      <c r="E284" s="207"/>
      <c r="F284" s="207"/>
      <c r="G284" s="207"/>
      <c r="H284" s="207"/>
    </row>
    <row r="285" spans="2:8" ht="15.75" customHeight="1">
      <c r="B285" s="28"/>
      <c r="C285" s="28"/>
      <c r="D285" s="28"/>
      <c r="E285" s="28"/>
      <c r="F285" s="28"/>
      <c r="G285" s="28"/>
      <c r="H285" s="28"/>
    </row>
    <row r="286" ht="15.75" customHeight="1"/>
    <row r="287" spans="1:8" ht="15.75" customHeight="1">
      <c r="A287" s="51" t="s">
        <v>38</v>
      </c>
      <c r="B287" s="26" t="s">
        <v>95</v>
      </c>
      <c r="G287" s="21"/>
      <c r="H287" s="64"/>
    </row>
    <row r="288" ht="15.75" customHeight="1">
      <c r="H288" s="93"/>
    </row>
    <row r="289" spans="2:8" ht="15.75" customHeight="1">
      <c r="B289" s="186" t="s">
        <v>239</v>
      </c>
      <c r="C289" s="173"/>
      <c r="D289" s="173"/>
      <c r="E289" s="173"/>
      <c r="F289" s="173"/>
      <c r="G289" s="173"/>
      <c r="H289" s="173"/>
    </row>
    <row r="290" spans="2:8" ht="15.75" customHeight="1">
      <c r="B290" s="173"/>
      <c r="C290" s="173"/>
      <c r="D290" s="173"/>
      <c r="E290" s="173"/>
      <c r="F290" s="173"/>
      <c r="G290" s="173"/>
      <c r="H290" s="173"/>
    </row>
    <row r="291" spans="2:8" ht="15.75" customHeight="1">
      <c r="B291" s="157"/>
      <c r="C291" s="157"/>
      <c r="D291" s="157"/>
      <c r="E291" s="157"/>
      <c r="F291" s="157"/>
      <c r="G291" s="157"/>
      <c r="H291" s="157"/>
    </row>
    <row r="292" ht="15.75" customHeight="1">
      <c r="H292" s="94"/>
    </row>
    <row r="293" spans="1:8" ht="15.75" customHeight="1">
      <c r="A293" s="51" t="s">
        <v>39</v>
      </c>
      <c r="B293" s="26" t="s">
        <v>291</v>
      </c>
      <c r="H293" s="85"/>
    </row>
    <row r="294" ht="15.75" customHeight="1">
      <c r="H294" s="84"/>
    </row>
    <row r="295" spans="2:8" ht="15.75" customHeight="1">
      <c r="B295" s="196" t="s">
        <v>292</v>
      </c>
      <c r="C295" s="209"/>
      <c r="D295" s="209"/>
      <c r="E295" s="209"/>
      <c r="F295" s="209"/>
      <c r="G295" s="209"/>
      <c r="H295" s="209"/>
    </row>
    <row r="296" spans="2:8" ht="41.25" customHeight="1">
      <c r="B296" s="209"/>
      <c r="C296" s="209"/>
      <c r="D296" s="209"/>
      <c r="E296" s="209"/>
      <c r="F296" s="209"/>
      <c r="G296" s="209"/>
      <c r="H296" s="209"/>
    </row>
    <row r="297" spans="2:8" ht="15.75" customHeight="1">
      <c r="B297" s="121"/>
      <c r="C297" s="121"/>
      <c r="D297" s="121"/>
      <c r="E297" s="121"/>
      <c r="F297" s="121"/>
      <c r="G297" s="121"/>
      <c r="H297" s="121"/>
    </row>
    <row r="298" spans="2:8" ht="15.75" customHeight="1" hidden="1">
      <c r="B298" s="121"/>
      <c r="C298" s="121"/>
      <c r="D298" s="121"/>
      <c r="E298" s="121"/>
      <c r="F298" s="121"/>
      <c r="G298" s="121"/>
      <c r="H298" s="121"/>
    </row>
    <row r="299" spans="2:8" ht="15.75" customHeight="1" hidden="1">
      <c r="B299" s="121"/>
      <c r="C299" s="121"/>
      <c r="D299" s="121"/>
      <c r="E299" s="121"/>
      <c r="F299" s="121"/>
      <c r="G299" s="121"/>
      <c r="H299" s="121"/>
    </row>
    <row r="300" spans="2:8" ht="15.75" customHeight="1" hidden="1">
      <c r="B300" s="121"/>
      <c r="C300" s="121"/>
      <c r="D300" s="121"/>
      <c r="E300" s="121"/>
      <c r="F300" s="121"/>
      <c r="G300" s="121"/>
      <c r="H300" s="121"/>
    </row>
    <row r="301" spans="2:8" ht="15.75" customHeight="1" hidden="1">
      <c r="B301" s="121"/>
      <c r="C301" s="121"/>
      <c r="D301" s="121"/>
      <c r="E301" s="121"/>
      <c r="F301" s="121"/>
      <c r="G301" s="121"/>
      <c r="H301" s="121"/>
    </row>
    <row r="302" spans="2:8" ht="15.75" customHeight="1" hidden="1">
      <c r="B302" s="121"/>
      <c r="C302" s="121"/>
      <c r="D302" s="121"/>
      <c r="E302" s="121"/>
      <c r="F302" s="121"/>
      <c r="G302" s="121"/>
      <c r="H302" s="121"/>
    </row>
    <row r="303" spans="2:8" ht="15.75" customHeight="1">
      <c r="B303" s="121"/>
      <c r="C303" s="121"/>
      <c r="D303" s="121"/>
      <c r="E303" s="121"/>
      <c r="F303" s="121"/>
      <c r="G303" s="121"/>
      <c r="H303" s="121"/>
    </row>
    <row r="304" spans="2:8" ht="15.75" customHeight="1">
      <c r="B304" s="121"/>
      <c r="C304" s="121"/>
      <c r="D304" s="121"/>
      <c r="E304" s="121"/>
      <c r="F304" s="121"/>
      <c r="G304" s="121"/>
      <c r="H304" s="121"/>
    </row>
    <row r="305" spans="2:8" ht="15.75" customHeight="1">
      <c r="B305" s="121"/>
      <c r="C305" s="121"/>
      <c r="D305" s="121"/>
      <c r="E305" s="121"/>
      <c r="F305" s="121"/>
      <c r="G305" s="121"/>
      <c r="H305" s="121"/>
    </row>
    <row r="306" spans="2:8" ht="15.75" customHeight="1">
      <c r="B306" s="121"/>
      <c r="C306" s="121"/>
      <c r="D306" s="121"/>
      <c r="E306" s="121"/>
      <c r="F306" s="121"/>
      <c r="G306" s="121"/>
      <c r="H306" s="121"/>
    </row>
    <row r="307" spans="2:8" ht="15.75" customHeight="1">
      <c r="B307" s="121"/>
      <c r="C307" s="121"/>
      <c r="D307" s="121"/>
      <c r="E307" s="121"/>
      <c r="F307" s="121"/>
      <c r="G307" s="121"/>
      <c r="H307" s="121"/>
    </row>
    <row r="308" spans="2:8" ht="15.75" customHeight="1">
      <c r="B308" s="121"/>
      <c r="C308" s="121"/>
      <c r="D308" s="121"/>
      <c r="E308" s="121"/>
      <c r="F308" s="121"/>
      <c r="G308" s="121"/>
      <c r="H308" s="121"/>
    </row>
    <row r="309" spans="2:8" ht="15.75" customHeight="1">
      <c r="B309" s="121"/>
      <c r="C309" s="121"/>
      <c r="D309" s="121"/>
      <c r="E309" s="121"/>
      <c r="F309" s="121"/>
      <c r="G309" s="121"/>
      <c r="H309" s="121"/>
    </row>
    <row r="310" spans="1:8" ht="15.75" customHeight="1">
      <c r="A310" s="51" t="s">
        <v>40</v>
      </c>
      <c r="B310" s="26" t="s">
        <v>97</v>
      </c>
      <c r="H310" s="34"/>
    </row>
    <row r="311" spans="1:8" ht="12.75" customHeight="1">
      <c r="A311" s="51"/>
      <c r="B311" s="26"/>
      <c r="H311" s="34"/>
    </row>
    <row r="312" spans="1:8" ht="12.75" customHeight="1">
      <c r="A312" s="51"/>
      <c r="B312" s="20" t="s">
        <v>294</v>
      </c>
      <c r="H312" s="84"/>
    </row>
    <row r="313" spans="1:8" ht="12.75" customHeight="1">
      <c r="A313" s="51"/>
      <c r="H313" s="84"/>
    </row>
    <row r="314" spans="1:8" ht="12.75" customHeight="1">
      <c r="A314" s="51"/>
      <c r="G314" s="71" t="s">
        <v>130</v>
      </c>
      <c r="H314" s="41" t="s">
        <v>64</v>
      </c>
    </row>
    <row r="315" spans="1:8" ht="12.75" customHeight="1">
      <c r="A315" s="51"/>
      <c r="B315" s="26"/>
      <c r="G315" s="41" t="s">
        <v>131</v>
      </c>
      <c r="H315" s="41" t="s">
        <v>295</v>
      </c>
    </row>
    <row r="316" spans="1:8" ht="12.75" customHeight="1">
      <c r="A316" s="51"/>
      <c r="B316" s="26"/>
      <c r="G316" s="41" t="s">
        <v>54</v>
      </c>
      <c r="H316" s="41" t="s">
        <v>55</v>
      </c>
    </row>
    <row r="317" spans="7:8" ht="12.75" customHeight="1">
      <c r="G317" s="41" t="str">
        <f>'IS'!B11</f>
        <v>31.12.06</v>
      </c>
      <c r="H317" s="41" t="str">
        <f>G317</f>
        <v>31.12.06</v>
      </c>
    </row>
    <row r="318" spans="7:8" ht="12.75" customHeight="1">
      <c r="G318" s="60"/>
      <c r="H318" s="60"/>
    </row>
    <row r="319" spans="2:8" ht="12.75" customHeight="1">
      <c r="B319" s="20" t="s">
        <v>296</v>
      </c>
      <c r="G319" s="83">
        <f>'IS'!B33</f>
        <v>3320</v>
      </c>
      <c r="H319" s="83">
        <f>'IS'!F33</f>
        <v>10120</v>
      </c>
    </row>
    <row r="320" spans="7:8" ht="12.75" customHeight="1">
      <c r="G320" s="84"/>
      <c r="H320" s="84"/>
    </row>
    <row r="321" spans="2:8" ht="12.75" customHeight="1">
      <c r="B321" s="20" t="s">
        <v>129</v>
      </c>
      <c r="G321" s="83">
        <v>240000</v>
      </c>
      <c r="H321" s="83">
        <v>240000</v>
      </c>
    </row>
    <row r="322" spans="7:8" ht="12.75" customHeight="1">
      <c r="G322" s="84"/>
      <c r="H322" s="84"/>
    </row>
    <row r="323" spans="2:6" ht="12.75" customHeight="1">
      <c r="B323" s="203" t="s">
        <v>101</v>
      </c>
      <c r="C323" s="204"/>
      <c r="D323" s="204"/>
      <c r="E323" s="204"/>
      <c r="F323" s="204"/>
    </row>
    <row r="324" spans="2:8" ht="12.75" customHeight="1" thickBot="1">
      <c r="B324" s="204"/>
      <c r="C324" s="204"/>
      <c r="D324" s="204"/>
      <c r="E324" s="204"/>
      <c r="F324" s="204"/>
      <c r="G324" s="89">
        <f>+G319/G321*100</f>
        <v>1.3833333333333333</v>
      </c>
      <c r="H324" s="89">
        <f>+H319/H321*100</f>
        <v>4.216666666666667</v>
      </c>
    </row>
    <row r="325" spans="5:8" ht="12.75" customHeight="1" thickTop="1">
      <c r="E325" s="84"/>
      <c r="F325" s="35"/>
      <c r="G325" s="84"/>
      <c r="H325" s="60"/>
    </row>
    <row r="326" spans="2:8" ht="12.75" customHeight="1">
      <c r="B326" s="201" t="s">
        <v>277</v>
      </c>
      <c r="C326" s="202"/>
      <c r="D326" s="202"/>
      <c r="E326" s="202"/>
      <c r="F326" s="202"/>
      <c r="G326" s="202"/>
      <c r="H326" s="202"/>
    </row>
    <row r="327" spans="2:8" ht="12.75" customHeight="1">
      <c r="B327" s="202"/>
      <c r="C327" s="202"/>
      <c r="D327" s="202"/>
      <c r="E327" s="202"/>
      <c r="F327" s="202"/>
      <c r="G327" s="202"/>
      <c r="H327" s="202"/>
    </row>
    <row r="328" spans="5:7" ht="12.75" customHeight="1">
      <c r="E328" s="60"/>
      <c r="G328" s="60"/>
    </row>
    <row r="329" spans="5:7" ht="12.75" customHeight="1">
      <c r="E329" s="60"/>
      <c r="G329" s="60"/>
    </row>
    <row r="330" spans="5:7" ht="12.75" customHeight="1">
      <c r="E330" s="60"/>
      <c r="G330" s="60"/>
    </row>
    <row r="331" spans="2:7" ht="12.75" customHeight="1">
      <c r="B331" s="26" t="s">
        <v>98</v>
      </c>
      <c r="E331" s="60"/>
      <c r="G331" s="60"/>
    </row>
    <row r="332" spans="2:7" ht="12.75" customHeight="1">
      <c r="B332" s="26"/>
      <c r="E332" s="60"/>
      <c r="G332" s="60"/>
    </row>
    <row r="333" spans="2:7" ht="12.75" customHeight="1">
      <c r="B333" s="26" t="s">
        <v>4</v>
      </c>
      <c r="E333" s="60"/>
      <c r="G333" s="60"/>
    </row>
    <row r="334" spans="5:7" ht="12.75" customHeight="1">
      <c r="E334" s="60"/>
      <c r="G334" s="60"/>
    </row>
    <row r="335" spans="2:7" ht="12.75" customHeight="1">
      <c r="B335" s="26" t="s">
        <v>48</v>
      </c>
      <c r="E335" s="37"/>
      <c r="F335" s="35"/>
      <c r="G335" s="37"/>
    </row>
    <row r="336" spans="2:7" ht="12.75" customHeight="1">
      <c r="B336" s="26" t="s">
        <v>122</v>
      </c>
      <c r="E336" s="37"/>
      <c r="F336" s="35"/>
      <c r="G336" s="37"/>
    </row>
    <row r="337" spans="2:7" ht="12.75" customHeight="1">
      <c r="B337" s="26"/>
      <c r="E337" s="60"/>
      <c r="G337" s="60"/>
    </row>
    <row r="338" spans="2:7" ht="12.75" customHeight="1">
      <c r="B338" s="26" t="s">
        <v>284</v>
      </c>
      <c r="E338" s="60"/>
      <c r="G338" s="60"/>
    </row>
    <row r="339" spans="5:7" ht="12.75" customHeight="1">
      <c r="E339" s="60"/>
      <c r="G339" s="60"/>
    </row>
  </sheetData>
  <mergeCells count="33">
    <mergeCell ref="B326:H327"/>
    <mergeCell ref="B323:F324"/>
    <mergeCell ref="B239:H240"/>
    <mergeCell ref="B289:H290"/>
    <mergeCell ref="B283:H284"/>
    <mergeCell ref="B245:H246"/>
    <mergeCell ref="B295:H296"/>
    <mergeCell ref="B228:H229"/>
    <mergeCell ref="B12:H14"/>
    <mergeCell ref="B63:H64"/>
    <mergeCell ref="B22:H24"/>
    <mergeCell ref="B26:H27"/>
    <mergeCell ref="B31:H32"/>
    <mergeCell ref="B35:H37"/>
    <mergeCell ref="B44:H45"/>
    <mergeCell ref="B16:H18"/>
    <mergeCell ref="B40:H41"/>
    <mergeCell ref="B56:H58"/>
    <mergeCell ref="B81:H84"/>
    <mergeCell ref="B150:H151"/>
    <mergeCell ref="B139:H140"/>
    <mergeCell ref="B75:H76"/>
    <mergeCell ref="B123:H124"/>
    <mergeCell ref="B29:H29"/>
    <mergeCell ref="B134:H134"/>
    <mergeCell ref="B207:H209"/>
    <mergeCell ref="B186:H188"/>
    <mergeCell ref="B183:C183"/>
    <mergeCell ref="B193:H195"/>
    <mergeCell ref="B50:H51"/>
    <mergeCell ref="A163:H164"/>
    <mergeCell ref="B168:H171"/>
    <mergeCell ref="B69:H70"/>
  </mergeCells>
  <printOptions/>
  <pageMargins left="0.73" right="0.52" top="0.31" bottom="0.28" header="0.31" footer="0.18"/>
  <pageSetup fitToHeight="6" horizontalDpi="600" verticalDpi="600" orientation="portrait" scale="98" r:id="rId2"/>
  <rowBreaks count="3" manualBreakCount="3">
    <brk id="52" max="7" man="1"/>
    <brk id="141" max="7" man="1"/>
    <brk id="19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agnes</dc:creator>
  <cp:keywords/>
  <dc:description/>
  <cp:lastModifiedBy>Corporatenet S/B</cp:lastModifiedBy>
  <cp:lastPrinted>2007-02-08T02:45:17Z</cp:lastPrinted>
  <dcterms:created xsi:type="dcterms:W3CDTF">2004-11-08T02:56:10Z</dcterms:created>
  <dcterms:modified xsi:type="dcterms:W3CDTF">2007-02-12T08:28:12Z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780733793</vt:i4>
  </property>
  <property fmtid="{D5CDD505-2E9C-101B-9397-08002B2CF9AE}" pid="3" name="_EmailSubject">
    <vt:lpwstr>Tek Seng Holdings Berhad - 1st Quarterly Report 2006</vt:lpwstr>
  </property>
  <property fmtid="{D5CDD505-2E9C-101B-9397-08002B2CF9AE}" pid="4" name="_AuthorEmail">
    <vt:lpwstr>tgp@uhydiong.com</vt:lpwstr>
  </property>
  <property fmtid="{D5CDD505-2E9C-101B-9397-08002B2CF9AE}" pid="5" name="_AuthorEmailDisplayName">
    <vt:lpwstr>tgp</vt:lpwstr>
  </property>
  <property fmtid="{D5CDD505-2E9C-101B-9397-08002B2CF9AE}" pid="6" name="_ReviewingToolsShownOnce">
    <vt:lpwstr/>
  </property>
</Properties>
</file>